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 (1)" sheetId="1" r:id="rId4"/>
    <sheet state="visible" name="Página1 (2)" sheetId="2" r:id="rId5"/>
    <sheet state="visible" name="Conceito de Moda" sheetId="3" r:id="rId6"/>
    <sheet state="visible" name="Conceito de Média" sheetId="4" r:id="rId7"/>
    <sheet state="visible" name="Conceito de Mediana" sheetId="5" r:id="rId8"/>
    <sheet state="visible" name="Conceito de Média Geométrica" sheetId="6" r:id="rId9"/>
    <sheet state="visible" name="Conceito de Churn" sheetId="7" r:id="rId10"/>
    <sheet state="visible" name="Análise de Cohort" sheetId="8" r:id="rId11"/>
    <sheet state="visible" name="Churn Médio" sheetId="9" r:id="rId12"/>
  </sheets>
  <definedNames/>
  <calcPr/>
</workbook>
</file>

<file path=xl/sharedStrings.xml><?xml version="1.0" encoding="utf-8"?>
<sst xmlns="http://schemas.openxmlformats.org/spreadsheetml/2006/main" count="91" uniqueCount="65">
  <si>
    <t>Participantes da Promoção</t>
  </si>
  <si>
    <t>Probabilidade de ser homem</t>
  </si>
  <si>
    <t>Homens</t>
  </si>
  <si>
    <t>Mulheres</t>
  </si>
  <si>
    <t xml:space="preserve">S = 273 </t>
  </si>
  <si>
    <t>Probabilidade de ser mulher</t>
  </si>
  <si>
    <t>Total</t>
  </si>
  <si>
    <t>Venda</t>
  </si>
  <si>
    <t>Idade</t>
  </si>
  <si>
    <t>Ocorrências</t>
  </si>
  <si>
    <t>Frequência relativa</t>
  </si>
  <si>
    <t>...</t>
  </si>
  <si>
    <t>....</t>
  </si>
  <si>
    <t>n</t>
  </si>
  <si>
    <t>m</t>
  </si>
  <si>
    <t>n/m</t>
  </si>
  <si>
    <t>Número de acessos</t>
  </si>
  <si>
    <t>Crescimento Clube do Livro 2019</t>
  </si>
  <si>
    <t>Mês:</t>
  </si>
  <si>
    <t>Vendas (R$)</t>
  </si>
  <si>
    <t>Média</t>
  </si>
  <si>
    <t>Cliente</t>
  </si>
  <si>
    <t>Renda Mensal</t>
  </si>
  <si>
    <t>Grupo de Renda</t>
  </si>
  <si>
    <t>Aline M.</t>
  </si>
  <si>
    <t>Renda 1</t>
  </si>
  <si>
    <t>Sara O.</t>
  </si>
  <si>
    <t>Luana J.</t>
  </si>
  <si>
    <t>Rogério M.</t>
  </si>
  <si>
    <t>Emilio S.</t>
  </si>
  <si>
    <t>Quartil</t>
  </si>
  <si>
    <t>Daniel Z</t>
  </si>
  <si>
    <t>Renda 2</t>
  </si>
  <si>
    <t>1° Quartil</t>
  </si>
  <si>
    <t>Manuel k.</t>
  </si>
  <si>
    <t>2° Quartil</t>
  </si>
  <si>
    <t>Anderson M.</t>
  </si>
  <si>
    <t>3° Quartil</t>
  </si>
  <si>
    <t>Alberto P.</t>
  </si>
  <si>
    <t>4° Quartil</t>
  </si>
  <si>
    <t>Clara S.</t>
  </si>
  <si>
    <t>Renda 3</t>
  </si>
  <si>
    <t>Amanda N.</t>
  </si>
  <si>
    <t>Daniel S.</t>
  </si>
  <si>
    <t>Beatriz M.</t>
  </si>
  <si>
    <t>Paula F.</t>
  </si>
  <si>
    <t>Renda 4</t>
  </si>
  <si>
    <t>Rafael B.</t>
  </si>
  <si>
    <t>Sérgio M.</t>
  </si>
  <si>
    <t>Rafaela</t>
  </si>
  <si>
    <t>Média Geométrica</t>
  </si>
  <si>
    <t>Meses</t>
  </si>
  <si>
    <t>Novos Clientes</t>
  </si>
  <si>
    <t>Clientes Ativos</t>
  </si>
  <si>
    <t>Churn(abs)</t>
  </si>
  <si>
    <t>Churn %</t>
  </si>
  <si>
    <t>Análise de Cohort</t>
  </si>
  <si>
    <t>Clientes (ativos + novos)</t>
  </si>
  <si>
    <t>15 - 29</t>
  </si>
  <si>
    <t>Churn(%)</t>
  </si>
  <si>
    <t>30 - 50</t>
  </si>
  <si>
    <t>50+</t>
  </si>
  <si>
    <t>Churn</t>
  </si>
  <si>
    <t>Retenção</t>
  </si>
  <si>
    <t>Churn médio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</si>
</sst>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"/>
    <numFmt numFmtId="165" formatCode="dd/mm/yyyy"/>
    <numFmt numFmtId="166" formatCode="[$R$ -416]#,##0.00"/>
  </numFmts>
  <fonts count="12">
    <font>
      <sz val="10.0"/>
      <color rgb="FF000000"/>
      <name val="Arial"/>
      <scheme val="minor"/>
    </font>
    <font>
      <b/>
      <sz val="11.0"/>
      <color theme="1"/>
      <name val="Arial"/>
    </font>
    <font>
      <color theme="1"/>
      <name val="Arial"/>
    </font>
    <font>
      <b/>
      <color theme="1"/>
      <name val="Arial"/>
    </font>
    <font>
      <b/>
      <color rgb="FFFF0000"/>
      <name val="Arial"/>
    </font>
    <font>
      <color theme="1"/>
      <name val="Arial"/>
      <scheme val="minor"/>
    </font>
    <font>
      <b/>
      <sz val="12.0"/>
      <color theme="1"/>
      <name val="Arial"/>
    </font>
    <font>
      <b/>
      <sz val="14.0"/>
      <color theme="1"/>
      <name val="Arial"/>
    </font>
    <font>
      <b/>
      <color theme="1"/>
      <name val="Arial"/>
      <scheme val="minor"/>
    </font>
    <font>
      <b/>
      <sz val="12.0"/>
      <color rgb="FFFFFFFF"/>
      <name val="Arial"/>
    </font>
    <font>
      <b/>
      <sz val="18.0"/>
      <color rgb="FFFFFFFF"/>
      <name val="Arial"/>
    </font>
    <font>
      <color rgb="FF000000"/>
      <name val="Arial"/>
    </font>
  </fonts>
  <fills count="16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  <fill>
      <patternFill patternType="solid">
        <fgColor rgb="FFFFD966"/>
        <bgColor rgb="FFFFD966"/>
      </patternFill>
    </fill>
    <fill>
      <patternFill patternType="solid">
        <fgColor rgb="FFB6D7A8"/>
        <bgColor rgb="FFB6D7A8"/>
      </patternFill>
    </fill>
    <fill>
      <patternFill patternType="solid">
        <fgColor rgb="FFA4C2F4"/>
        <bgColor rgb="FFA4C2F4"/>
      </patternFill>
    </fill>
    <fill>
      <patternFill patternType="solid">
        <fgColor rgb="FFCFE2F3"/>
        <bgColor rgb="FFCFE2F3"/>
      </patternFill>
    </fill>
    <fill>
      <patternFill patternType="solid">
        <fgColor rgb="FF9FC5E8"/>
        <bgColor rgb="FF9FC5E8"/>
      </patternFill>
    </fill>
    <fill>
      <patternFill patternType="solid">
        <fgColor rgb="FF6AA84F"/>
        <bgColor rgb="FF6AA84F"/>
      </patternFill>
    </fill>
    <fill>
      <patternFill patternType="solid">
        <fgColor rgb="FFC27BA0"/>
        <bgColor rgb="FFC27BA0"/>
      </patternFill>
    </fill>
    <fill>
      <patternFill patternType="solid">
        <fgColor rgb="FF999999"/>
        <bgColor rgb="FF999999"/>
      </patternFill>
    </fill>
    <fill>
      <patternFill patternType="solid">
        <fgColor rgb="FF7F6000"/>
        <bgColor rgb="FF7F6000"/>
      </patternFill>
    </fill>
    <fill>
      <patternFill patternType="solid">
        <fgColor rgb="FF990000"/>
        <bgColor rgb="FF990000"/>
      </patternFill>
    </fill>
    <fill>
      <patternFill patternType="solid">
        <fgColor rgb="FFFF0000"/>
        <bgColor rgb="FFFF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vertical="bottom"/>
    </xf>
    <xf borderId="0" fillId="0" fontId="2" numFmtId="0" xfId="0" applyAlignment="1" applyFont="1">
      <alignment vertical="bottom"/>
    </xf>
    <xf borderId="0" fillId="2" fontId="1" numFmtId="0" xfId="0" applyAlignment="1" applyFont="1">
      <alignment horizontal="center" readingOrder="0" vertical="bottom"/>
    </xf>
    <xf borderId="0" fillId="0" fontId="3" numFmtId="0" xfId="0" applyAlignment="1" applyFont="1">
      <alignment vertical="bottom"/>
    </xf>
    <xf borderId="0" fillId="3" fontId="4" numFmtId="0" xfId="0" applyAlignment="1" applyFill="1" applyFont="1">
      <alignment readingOrder="0" vertical="bottom"/>
    </xf>
    <xf borderId="0" fillId="0" fontId="5" numFmtId="10" xfId="0" applyFont="1" applyNumberFormat="1"/>
    <xf borderId="0" fillId="0" fontId="2" numFmtId="0" xfId="0" applyAlignment="1" applyFont="1">
      <alignment horizontal="right" vertical="bottom"/>
    </xf>
    <xf borderId="0" fillId="2" fontId="3" numFmtId="0" xfId="0" applyAlignment="1" applyFont="1">
      <alignment horizontal="center" vertical="bottom"/>
    </xf>
    <xf borderId="0" fillId="0" fontId="2" numFmtId="0" xfId="0" applyAlignment="1" applyFont="1">
      <alignment horizontal="center" vertical="bottom"/>
    </xf>
    <xf borderId="0" fillId="0" fontId="2" numFmtId="164" xfId="0" applyAlignment="1" applyFont="1" applyNumberFormat="1">
      <alignment horizontal="center" vertical="bottom"/>
    </xf>
    <xf borderId="0" fillId="4" fontId="6" numFmtId="0" xfId="0" applyAlignment="1" applyFill="1" applyFont="1">
      <alignment horizontal="center" vertical="bottom"/>
    </xf>
    <xf borderId="0" fillId="5" fontId="2" numFmtId="0" xfId="0" applyAlignment="1" applyFill="1" applyFont="1">
      <alignment horizontal="center" vertical="bottom"/>
    </xf>
    <xf borderId="0" fillId="6" fontId="7" numFmtId="0" xfId="0" applyAlignment="1" applyFill="1" applyFont="1">
      <alignment horizontal="center" vertical="bottom"/>
    </xf>
    <xf borderId="0" fillId="0" fontId="2" numFmtId="165" xfId="0" applyAlignment="1" applyFont="1" applyNumberFormat="1">
      <alignment horizontal="right" vertical="bottom"/>
    </xf>
    <xf borderId="0" fillId="0" fontId="3" numFmtId="0" xfId="0" applyAlignment="1" applyFont="1">
      <alignment horizontal="right" vertical="bottom"/>
    </xf>
    <xf borderId="0" fillId="0" fontId="2" numFmtId="10" xfId="0" applyAlignment="1" applyFont="1" applyNumberFormat="1">
      <alignment horizontal="right" vertical="bottom"/>
    </xf>
    <xf borderId="0" fillId="7" fontId="3" numFmtId="0" xfId="0" applyAlignment="1" applyFill="1" applyFont="1">
      <alignment horizontal="center" vertical="bottom"/>
    </xf>
    <xf borderId="0" fillId="3" fontId="3" numFmtId="0" xfId="0" applyAlignment="1" applyFont="1">
      <alignment horizontal="center" vertical="bottom"/>
    </xf>
    <xf borderId="0" fillId="0" fontId="8" numFmtId="166" xfId="0" applyAlignment="1" applyFont="1" applyNumberFormat="1">
      <alignment horizontal="center"/>
    </xf>
    <xf borderId="0" fillId="8" fontId="6" numFmtId="0" xfId="0" applyAlignment="1" applyFill="1" applyFont="1">
      <alignment vertical="bottom"/>
    </xf>
    <xf borderId="0" fillId="8" fontId="6" numFmtId="0" xfId="0" applyAlignment="1" applyFont="1">
      <alignment readingOrder="0" vertical="bottom"/>
    </xf>
    <xf borderId="0" fillId="9" fontId="2" numFmtId="0" xfId="0" applyAlignment="1" applyFill="1" applyFont="1">
      <alignment vertical="bottom"/>
    </xf>
    <xf borderId="0" fillId="9" fontId="2" numFmtId="166" xfId="0" applyAlignment="1" applyFont="1" applyNumberFormat="1">
      <alignment horizontal="right" vertical="bottom"/>
    </xf>
    <xf borderId="0" fillId="9" fontId="5" numFmtId="0" xfId="0" applyAlignment="1" applyFont="1">
      <alignment readingOrder="0"/>
    </xf>
    <xf borderId="0" fillId="0" fontId="5" numFmtId="166" xfId="0" applyFont="1" applyNumberFormat="1"/>
    <xf borderId="0" fillId="8" fontId="6" numFmtId="0" xfId="0" applyAlignment="1" applyFont="1">
      <alignment horizontal="center" readingOrder="0" vertical="bottom"/>
    </xf>
    <xf borderId="0" fillId="10" fontId="2" numFmtId="0" xfId="0" applyAlignment="1" applyFill="1" applyFont="1">
      <alignment vertical="bottom"/>
    </xf>
    <xf borderId="0" fillId="10" fontId="2" numFmtId="166" xfId="0" applyAlignment="1" applyFont="1" applyNumberFormat="1">
      <alignment horizontal="right" vertical="bottom"/>
    </xf>
    <xf borderId="0" fillId="10" fontId="5" numFmtId="0" xfId="0" applyAlignment="1" applyFont="1">
      <alignment readingOrder="0"/>
    </xf>
    <xf borderId="1" fillId="0" fontId="5" numFmtId="0" xfId="0" applyAlignment="1" applyBorder="1" applyFont="1">
      <alignment readingOrder="0"/>
    </xf>
    <xf borderId="1" fillId="0" fontId="5" numFmtId="166" xfId="0" applyBorder="1" applyFont="1" applyNumberFormat="1"/>
    <xf borderId="1" fillId="0" fontId="5" numFmtId="0" xfId="0" applyBorder="1" applyFont="1"/>
    <xf borderId="0" fillId="11" fontId="2" numFmtId="0" xfId="0" applyAlignment="1" applyFill="1" applyFont="1">
      <alignment vertical="bottom"/>
    </xf>
    <xf borderId="0" fillId="11" fontId="2" numFmtId="166" xfId="0" applyAlignment="1" applyFont="1" applyNumberFormat="1">
      <alignment horizontal="right" vertical="bottom"/>
    </xf>
    <xf borderId="0" fillId="11" fontId="5" numFmtId="0" xfId="0" applyFont="1"/>
    <xf borderId="0" fillId="12" fontId="2" numFmtId="0" xfId="0" applyAlignment="1" applyFill="1" applyFont="1">
      <alignment vertical="bottom"/>
    </xf>
    <xf borderId="0" fillId="12" fontId="2" numFmtId="166" xfId="0" applyAlignment="1" applyFont="1" applyNumberFormat="1">
      <alignment horizontal="right" vertical="bottom"/>
    </xf>
    <xf borderId="0" fillId="12" fontId="5" numFmtId="0" xfId="0" applyFont="1"/>
    <xf borderId="0" fillId="7" fontId="3" numFmtId="0" xfId="0" applyAlignment="1" applyFont="1">
      <alignment horizontal="center" readingOrder="0" vertical="bottom"/>
    </xf>
    <xf borderId="0" fillId="0" fontId="5" numFmtId="166" xfId="0" applyFont="1" applyNumberFormat="1"/>
    <xf borderId="0" fillId="13" fontId="9" numFmtId="0" xfId="0" applyAlignment="1" applyFill="1" applyFont="1">
      <alignment horizontal="center" vertical="bottom"/>
    </xf>
    <xf borderId="0" fillId="13" fontId="9" numFmtId="0" xfId="0" applyAlignment="1" applyFont="1">
      <alignment horizontal="center" readingOrder="0" vertical="bottom"/>
    </xf>
    <xf borderId="0" fillId="0" fontId="2" numFmtId="165" xfId="0" applyAlignment="1" applyFont="1" applyNumberFormat="1">
      <alignment horizontal="center" vertical="bottom"/>
    </xf>
    <xf borderId="0" fillId="0" fontId="2" numFmtId="3" xfId="0" applyAlignment="1" applyFont="1" applyNumberFormat="1">
      <alignment horizontal="center" vertical="bottom"/>
    </xf>
    <xf borderId="0" fillId="0" fontId="5" numFmtId="3" xfId="0" applyFont="1" applyNumberFormat="1"/>
    <xf borderId="0" fillId="14" fontId="10" numFmtId="0" xfId="0" applyAlignment="1" applyFill="1" applyFont="1">
      <alignment horizontal="center" vertical="bottom"/>
    </xf>
    <xf borderId="0" fillId="15" fontId="9" numFmtId="0" xfId="0" applyAlignment="1" applyFill="1" applyFont="1">
      <alignment horizontal="center" vertical="bottom"/>
    </xf>
    <xf borderId="0" fillId="15" fontId="9" numFmtId="0" xfId="0" applyAlignment="1" applyFont="1">
      <alignment horizontal="center" readingOrder="0" vertical="bottom"/>
    </xf>
    <xf borderId="0" fillId="0" fontId="11" numFmtId="0" xfId="0" applyAlignment="1" applyFont="1">
      <alignment horizontal="right" vertical="bottom"/>
    </xf>
    <xf borderId="0" fillId="0" fontId="11" numFmtId="10" xfId="0" applyAlignment="1" applyFont="1" applyNumberFormat="1">
      <alignment horizontal="right" vertical="bottom"/>
    </xf>
    <xf borderId="0" fillId="15" fontId="9" numFmtId="10" xfId="0" applyAlignment="1" applyFont="1" applyNumberFormat="1">
      <alignment horizontal="center" vertical="bottom"/>
    </xf>
    <xf borderId="0" fillId="0" fontId="2" numFmtId="10" xfId="0" applyAlignment="1" applyFont="1" applyNumberFormat="1">
      <alignment vertical="bottom"/>
    </xf>
    <xf borderId="0" fillId="0" fontId="5" numFmtId="0" xfId="0" applyAlignment="1" applyFont="1">
      <alignment readingOrder="0"/>
    </xf>
    <xf borderId="0" fillId="0" fontId="5" numFmtId="1" xfId="0" applyFont="1" applyNumberFormat="1"/>
    <xf borderId="0" fillId="5" fontId="5" numFmtId="0" xfId="0" applyFont="1"/>
    <xf borderId="0" fillId="0" fontId="2" numFmtId="10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Cohort 15-29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'Análise de Cohort'!$C$1:$C$3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'Análise de Cohort'!$A$4:$A$24</c:f>
            </c:strRef>
          </c:cat>
          <c:val>
            <c:numRef>
              <c:f>'Análise de Cohort'!$C$4:$C$24</c:f>
              <c:numCache/>
            </c:numRef>
          </c:val>
          <c:smooth val="0"/>
        </c:ser>
        <c:axId val="1221310850"/>
        <c:axId val="889675727"/>
      </c:lineChart>
      <c:catAx>
        <c:axId val="122131085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Clientes (ativos + novos)/Meses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89675727"/>
      </c:catAx>
      <c:valAx>
        <c:axId val="88967572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Clientes (ativos + novos)/Churn(%)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2131085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Cohort 30-50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'Análise de Cohort'!$E$1:$E$3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'Análise de Cohort'!$A$4:$A$24</c:f>
            </c:strRef>
          </c:cat>
          <c:val>
            <c:numRef>
              <c:f>'Análise de Cohort'!$E$4:$E$24</c:f>
              <c:numCache/>
            </c:numRef>
          </c:val>
          <c:smooth val="0"/>
        </c:ser>
        <c:axId val="937018312"/>
        <c:axId val="907038778"/>
      </c:lineChart>
      <c:catAx>
        <c:axId val="937018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Clientes (ativos + novos)/Meses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07038778"/>
      </c:catAx>
      <c:valAx>
        <c:axId val="9070387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Clientes (ativos + novos)/Churn(%)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3701831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Cohort 50+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'Análise de Cohort'!$G$1:$G$3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'Análise de Cohort'!$A$4:$A$24</c:f>
            </c:strRef>
          </c:cat>
          <c:val>
            <c:numRef>
              <c:f>'Análise de Cohort'!$G$4:$G$24</c:f>
              <c:numCache/>
            </c:numRef>
          </c:val>
          <c:smooth val="0"/>
        </c:ser>
        <c:axId val="808874711"/>
        <c:axId val="1238530277"/>
      </c:lineChart>
      <c:catAx>
        <c:axId val="8088747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Clientes (ativos + novos)/Meses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38530277"/>
      </c:catAx>
      <c:valAx>
        <c:axId val="123853027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Clientes (ativos + novos)/Churn(%)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0887471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'Churn Médio'!$H$3:$H$21</c:f>
              <c:numCache/>
            </c:numRef>
          </c:val>
          <c:smooth val="0"/>
        </c:ser>
        <c:axId val="2099026182"/>
        <c:axId val="964064777"/>
      </c:lineChart>
      <c:catAx>
        <c:axId val="209902618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64064777"/>
      </c:catAx>
      <c:valAx>
        <c:axId val="96406477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9902618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0</xdr:colOff>
      <xdr:row>0</xdr:row>
      <xdr:rowOff>0</xdr:rowOff>
    </xdr:from>
    <xdr:ext cx="4724400" cy="2571750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1085850</xdr:colOff>
      <xdr:row>11</xdr:row>
      <xdr:rowOff>171450</xdr:rowOff>
    </xdr:from>
    <xdr:ext cx="4724400" cy="279082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11</xdr:col>
      <xdr:colOff>361950</xdr:colOff>
      <xdr:row>0</xdr:row>
      <xdr:rowOff>0</xdr:rowOff>
    </xdr:from>
    <xdr:ext cx="4400550" cy="2571750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57150</xdr:colOff>
      <xdr:row>1</xdr:row>
      <xdr:rowOff>133350</xdr:rowOff>
    </xdr:from>
    <xdr:ext cx="5715000" cy="3533775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6" width="14.38"/>
  </cols>
  <sheetData>
    <row r="1">
      <c r="A1" s="1" t="s">
        <v>0</v>
      </c>
      <c r="C1" s="2"/>
      <c r="D1" s="2"/>
      <c r="F1" s="3" t="s">
        <v>1</v>
      </c>
    </row>
    <row r="2">
      <c r="A2" s="4" t="s">
        <v>2</v>
      </c>
      <c r="B2" s="4" t="s">
        <v>3</v>
      </c>
      <c r="C2" s="2"/>
      <c r="D2" s="5" t="s">
        <v>4</v>
      </c>
      <c r="F2" s="6">
        <f>A3/B5</f>
        <v>0.1868131868</v>
      </c>
    </row>
    <row r="3">
      <c r="A3" s="7">
        <v>51.0</v>
      </c>
      <c r="B3" s="7">
        <v>222.0</v>
      </c>
      <c r="C3" s="2"/>
      <c r="D3" s="2"/>
      <c r="F3" s="3" t="s">
        <v>5</v>
      </c>
    </row>
    <row r="4">
      <c r="A4" s="2"/>
      <c r="B4" s="2"/>
      <c r="C4" s="2"/>
      <c r="D4" s="2"/>
      <c r="F4" s="6">
        <f>B3/B5</f>
        <v>0.8131868132</v>
      </c>
    </row>
    <row r="5">
      <c r="A5" s="4" t="s">
        <v>6</v>
      </c>
      <c r="B5" s="7">
        <f>SUM(A3:B3)</f>
        <v>273</v>
      </c>
      <c r="C5" s="2"/>
      <c r="D5" s="2"/>
    </row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mergeCells count="3">
    <mergeCell ref="A1:B1"/>
    <mergeCell ref="F1:G1"/>
    <mergeCell ref="F3:G3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14.38"/>
    <col customWidth="1" min="3" max="3" width="12.25"/>
    <col customWidth="1" min="4" max="4" width="18.63"/>
    <col customWidth="1" min="5" max="26" width="14.38"/>
  </cols>
  <sheetData>
    <row r="1">
      <c r="A1" s="8" t="s">
        <v>7</v>
      </c>
      <c r="B1" s="8" t="s">
        <v>8</v>
      </c>
      <c r="C1" s="8" t="s">
        <v>9</v>
      </c>
      <c r="D1" s="8" t="s">
        <v>10</v>
      </c>
    </row>
    <row r="2">
      <c r="A2" s="9">
        <v>1.0</v>
      </c>
      <c r="B2" s="9">
        <v>30.0</v>
      </c>
      <c r="C2" s="9">
        <v>1.0</v>
      </c>
      <c r="D2" s="10">
        <v>44197.0</v>
      </c>
    </row>
    <row r="3">
      <c r="A3" s="9">
        <v>2.0</v>
      </c>
      <c r="B3" s="9">
        <v>19.0</v>
      </c>
      <c r="C3" s="9">
        <v>1.0</v>
      </c>
      <c r="D3" s="10">
        <v>44228.0</v>
      </c>
    </row>
    <row r="4">
      <c r="A4" s="9">
        <v>3.0</v>
      </c>
      <c r="B4" s="9">
        <v>21.0</v>
      </c>
      <c r="C4" s="9">
        <v>1.0</v>
      </c>
      <c r="D4" s="10">
        <v>44256.0</v>
      </c>
    </row>
    <row r="5">
      <c r="A5" s="9">
        <v>4.0</v>
      </c>
      <c r="B5" s="9">
        <v>30.0</v>
      </c>
      <c r="C5" s="9">
        <v>2.0</v>
      </c>
      <c r="D5" s="10">
        <v>44288.0</v>
      </c>
    </row>
    <row r="6">
      <c r="A6" s="9">
        <v>5.0</v>
      </c>
      <c r="B6" s="9">
        <v>27.0</v>
      </c>
      <c r="C6" s="9">
        <v>2.0</v>
      </c>
      <c r="D6" s="10">
        <v>44318.0</v>
      </c>
    </row>
    <row r="7">
      <c r="A7" s="9">
        <v>6.0</v>
      </c>
      <c r="B7" s="9">
        <v>18.0</v>
      </c>
      <c r="C7" s="9">
        <v>2.0</v>
      </c>
      <c r="D7" s="10">
        <v>44349.0</v>
      </c>
    </row>
    <row r="8">
      <c r="A8" s="9">
        <v>7.0</v>
      </c>
      <c r="B8" s="9">
        <v>30.0</v>
      </c>
      <c r="C8" s="9">
        <v>3.0</v>
      </c>
      <c r="D8" s="10">
        <v>44380.0</v>
      </c>
    </row>
    <row r="9">
      <c r="A9" s="9">
        <v>8.0</v>
      </c>
      <c r="B9" s="9">
        <v>30.0</v>
      </c>
      <c r="C9" s="9">
        <v>4.0</v>
      </c>
      <c r="D9" s="10">
        <v>44412.0</v>
      </c>
    </row>
    <row r="10">
      <c r="A10" s="9" t="s">
        <v>11</v>
      </c>
      <c r="B10" s="9" t="s">
        <v>11</v>
      </c>
      <c r="C10" s="9" t="s">
        <v>12</v>
      </c>
      <c r="D10" s="9" t="s">
        <v>12</v>
      </c>
    </row>
    <row r="11">
      <c r="A11" s="9" t="s">
        <v>13</v>
      </c>
      <c r="B11" s="9" t="s">
        <v>12</v>
      </c>
      <c r="C11" s="9" t="s">
        <v>14</v>
      </c>
      <c r="D11" s="9" t="s">
        <v>15</v>
      </c>
    </row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38"/>
    <col customWidth="1" min="2" max="2" width="22.75"/>
    <col customWidth="1" min="3" max="26" width="14.38"/>
  </cols>
  <sheetData>
    <row r="1">
      <c r="B1" s="11" t="s">
        <v>16</v>
      </c>
      <c r="C1" s="2"/>
      <c r="D1" s="2"/>
    </row>
    <row r="2">
      <c r="B2" s="12">
        <v>500.0</v>
      </c>
      <c r="C2" s="2"/>
      <c r="D2" s="2"/>
    </row>
    <row r="3">
      <c r="B3" s="9">
        <v>340.0</v>
      </c>
      <c r="C3" s="2"/>
      <c r="D3" s="7"/>
    </row>
    <row r="4">
      <c r="B4" s="9">
        <v>240.0</v>
      </c>
      <c r="C4" s="2"/>
      <c r="D4" s="2">
        <f>MODE(B2:B15)</f>
        <v>500</v>
      </c>
    </row>
    <row r="5">
      <c r="B5" s="12">
        <v>500.0</v>
      </c>
      <c r="C5" s="2"/>
      <c r="D5" s="7"/>
    </row>
    <row r="6">
      <c r="B6" s="9">
        <v>440.0</v>
      </c>
      <c r="C6" s="2"/>
      <c r="D6" s="2"/>
    </row>
    <row r="7">
      <c r="B7" s="9">
        <v>210.0</v>
      </c>
      <c r="C7" s="2"/>
      <c r="D7" s="2"/>
    </row>
    <row r="8">
      <c r="B8" s="9">
        <v>130.0</v>
      </c>
      <c r="C8" s="2"/>
      <c r="D8" s="2"/>
    </row>
    <row r="9">
      <c r="B9" s="9">
        <v>440.0</v>
      </c>
      <c r="C9" s="2"/>
      <c r="D9" s="2"/>
    </row>
    <row r="10">
      <c r="B10" s="12">
        <v>500.0</v>
      </c>
      <c r="C10" s="2"/>
      <c r="D10" s="2"/>
    </row>
    <row r="11">
      <c r="B11" s="9">
        <v>310.0</v>
      </c>
      <c r="C11" s="2"/>
      <c r="D11" s="2"/>
    </row>
    <row r="12">
      <c r="B12" s="9">
        <v>120.0</v>
      </c>
      <c r="C12" s="2"/>
      <c r="D12" s="2"/>
    </row>
    <row r="13">
      <c r="B13" s="9">
        <v>170.0</v>
      </c>
      <c r="C13" s="2"/>
      <c r="D13" s="2"/>
    </row>
    <row r="14">
      <c r="B14" s="9">
        <v>130.0</v>
      </c>
      <c r="C14" s="2"/>
      <c r="D14" s="2"/>
    </row>
    <row r="15">
      <c r="B15" s="9">
        <v>220.0</v>
      </c>
      <c r="C15" s="2"/>
      <c r="D15" s="2"/>
    </row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6" width="14.38"/>
  </cols>
  <sheetData>
    <row r="1">
      <c r="A1" s="2"/>
      <c r="B1" s="13" t="s">
        <v>17</v>
      </c>
      <c r="E1" s="2"/>
      <c r="F1" s="2"/>
      <c r="G1" s="2"/>
      <c r="H1" s="2"/>
      <c r="I1" s="2"/>
      <c r="J1" s="2"/>
      <c r="K1" s="2"/>
      <c r="L1" s="2"/>
      <c r="M1" s="2"/>
      <c r="N1" s="2"/>
    </row>
    <row r="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>
      <c r="A3" s="2" t="s">
        <v>18</v>
      </c>
      <c r="B3" s="14">
        <v>43435.0</v>
      </c>
      <c r="C3" s="14">
        <v>43466.0</v>
      </c>
      <c r="D3" s="14">
        <v>43497.0</v>
      </c>
      <c r="E3" s="14">
        <v>43525.0</v>
      </c>
      <c r="F3" s="14">
        <v>43556.0</v>
      </c>
      <c r="G3" s="14">
        <v>43586.0</v>
      </c>
      <c r="H3" s="14">
        <v>43617.0</v>
      </c>
      <c r="I3" s="14">
        <v>43647.0</v>
      </c>
      <c r="J3" s="14">
        <v>43678.0</v>
      </c>
      <c r="K3" s="14">
        <v>43709.0</v>
      </c>
      <c r="L3" s="14">
        <v>43739.0</v>
      </c>
      <c r="M3" s="14">
        <v>43770.0</v>
      </c>
      <c r="N3" s="14">
        <v>43800.0</v>
      </c>
    </row>
    <row r="4">
      <c r="A4" s="2" t="s">
        <v>19</v>
      </c>
      <c r="B4" s="7">
        <v>11729.0</v>
      </c>
      <c r="C4" s="7">
        <v>12315.0</v>
      </c>
      <c r="D4" s="7">
        <v>13670.0</v>
      </c>
      <c r="E4" s="7">
        <v>15311.0</v>
      </c>
      <c r="F4" s="7">
        <v>17301.0</v>
      </c>
      <c r="G4" s="7">
        <v>19723.0</v>
      </c>
      <c r="H4" s="7">
        <v>21695.0</v>
      </c>
      <c r="I4" s="7">
        <v>25601.0</v>
      </c>
      <c r="J4" s="7">
        <v>27137.0</v>
      </c>
      <c r="K4" s="7">
        <v>29579.0</v>
      </c>
      <c r="L4" s="7">
        <v>33720.0</v>
      </c>
      <c r="M4" s="7">
        <v>39452.0</v>
      </c>
      <c r="N4" s="15">
        <v>43003.0</v>
      </c>
    </row>
    <row r="5">
      <c r="A5" s="2"/>
      <c r="B5" s="2"/>
      <c r="C5" s="16">
        <f t="shared" ref="C5:N5" si="1">(C4-B4)/B4+1</f>
        <v>1.049961634</v>
      </c>
      <c r="D5" s="16">
        <f t="shared" si="1"/>
        <v>1.110028421</v>
      </c>
      <c r="E5" s="16">
        <f t="shared" si="1"/>
        <v>1.120043892</v>
      </c>
      <c r="F5" s="16">
        <f t="shared" si="1"/>
        <v>1.129971916</v>
      </c>
      <c r="G5" s="16">
        <f t="shared" si="1"/>
        <v>1.139991908</v>
      </c>
      <c r="H5" s="16">
        <f t="shared" si="1"/>
        <v>1.099984789</v>
      </c>
      <c r="I5" s="16">
        <f t="shared" si="1"/>
        <v>1.180041484</v>
      </c>
      <c r="J5" s="16">
        <f t="shared" si="1"/>
        <v>1.059997656</v>
      </c>
      <c r="K5" s="16">
        <f t="shared" si="1"/>
        <v>1.089987839</v>
      </c>
      <c r="L5" s="16">
        <f t="shared" si="1"/>
        <v>1.139997972</v>
      </c>
      <c r="M5" s="16">
        <f t="shared" si="1"/>
        <v>1.169988138</v>
      </c>
      <c r="N5" s="16">
        <f t="shared" si="1"/>
        <v>1.090008111</v>
      </c>
    </row>
    <row r="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</row>
    <row r="7">
      <c r="A7" s="17" t="s">
        <v>20</v>
      </c>
      <c r="B7" s="2"/>
      <c r="C7" s="18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>
      <c r="A8" s="19">
        <f>AVERAGE(B4:N4)</f>
        <v>23864.30769</v>
      </c>
    </row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mergeCells count="1">
    <mergeCell ref="B1:D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5"/>
    <col customWidth="1" min="2" max="2" width="15.25"/>
    <col customWidth="1" min="3" max="3" width="17.5"/>
    <col customWidth="1" min="4" max="26" width="14.38"/>
  </cols>
  <sheetData>
    <row r="1">
      <c r="A1" s="20" t="s">
        <v>21</v>
      </c>
      <c r="B1" s="20" t="s">
        <v>22</v>
      </c>
      <c r="C1" s="21" t="s">
        <v>23</v>
      </c>
      <c r="E1" s="21" t="s">
        <v>20</v>
      </c>
    </row>
    <row r="2">
      <c r="A2" s="22" t="s">
        <v>24</v>
      </c>
      <c r="B2" s="23">
        <v>1465.0</v>
      </c>
      <c r="C2" s="24" t="s">
        <v>25</v>
      </c>
      <c r="E2" s="25">
        <f>AVERAGE(B2:B18)</f>
        <v>10274.41176</v>
      </c>
    </row>
    <row r="3">
      <c r="A3" s="22" t="s">
        <v>26</v>
      </c>
      <c r="B3" s="23">
        <v>1570.0</v>
      </c>
      <c r="C3" s="24" t="s">
        <v>25</v>
      </c>
    </row>
    <row r="4">
      <c r="A4" s="22" t="s">
        <v>27</v>
      </c>
      <c r="B4" s="23">
        <v>1800.0</v>
      </c>
      <c r="C4" s="24" t="s">
        <v>25</v>
      </c>
    </row>
    <row r="5">
      <c r="A5" s="22" t="s">
        <v>28</v>
      </c>
      <c r="B5" s="23">
        <v>1900.0</v>
      </c>
      <c r="C5" s="24" t="s">
        <v>25</v>
      </c>
    </row>
    <row r="6">
      <c r="A6" s="22" t="s">
        <v>29</v>
      </c>
      <c r="B6" s="23">
        <v>2000.0</v>
      </c>
      <c r="C6" s="24" t="s">
        <v>25</v>
      </c>
      <c r="E6" s="26" t="s">
        <v>30</v>
      </c>
    </row>
    <row r="7">
      <c r="A7" s="27" t="s">
        <v>31</v>
      </c>
      <c r="B7" s="28">
        <v>2440.0</v>
      </c>
      <c r="C7" s="29" t="s">
        <v>32</v>
      </c>
      <c r="E7" s="30" t="s">
        <v>33</v>
      </c>
      <c r="F7" s="31">
        <f>QUARTILE($B$2:$B$18,1)</f>
        <v>2000</v>
      </c>
      <c r="G7" s="30" t="str">
        <f t="shared" ref="G7:G10" si="1">CONCATENATE("Renda ",LEFT(E7,FIND("° ",E7) - 1))</f>
        <v>Renda 1</v>
      </c>
    </row>
    <row r="8">
      <c r="A8" s="27" t="s">
        <v>34</v>
      </c>
      <c r="B8" s="28">
        <v>2800.0</v>
      </c>
      <c r="C8" s="29" t="s">
        <v>32</v>
      </c>
      <c r="E8" s="30" t="s">
        <v>35</v>
      </c>
      <c r="F8" s="31">
        <f>QUARTILE($B$2:$B$18,2)</f>
        <v>4000</v>
      </c>
      <c r="G8" s="30" t="str">
        <f t="shared" si="1"/>
        <v>Renda 2</v>
      </c>
    </row>
    <row r="9">
      <c r="A9" s="27" t="s">
        <v>36</v>
      </c>
      <c r="B9" s="28">
        <v>3500.0</v>
      </c>
      <c r="C9" s="29" t="s">
        <v>32</v>
      </c>
      <c r="E9" s="30" t="s">
        <v>37</v>
      </c>
      <c r="F9" s="31">
        <f>QUARTILE($B$2:$B$18,3)</f>
        <v>7540</v>
      </c>
      <c r="G9" s="32" t="str">
        <f t="shared" si="1"/>
        <v>Renda 3</v>
      </c>
    </row>
    <row r="10">
      <c r="A10" s="27" t="s">
        <v>38</v>
      </c>
      <c r="B10" s="28">
        <v>4000.0</v>
      </c>
      <c r="C10" s="29" t="s">
        <v>32</v>
      </c>
      <c r="E10" s="30" t="s">
        <v>39</v>
      </c>
      <c r="F10" s="31">
        <f>QUARTILE($B$2:$B$18,4)</f>
        <v>100000</v>
      </c>
      <c r="G10" s="32" t="str">
        <f t="shared" si="1"/>
        <v>Renda 4</v>
      </c>
    </row>
    <row r="11">
      <c r="A11" s="33" t="s">
        <v>40</v>
      </c>
      <c r="B11" s="34">
        <v>4210.0</v>
      </c>
      <c r="C11" s="35" t="s">
        <v>41</v>
      </c>
    </row>
    <row r="12">
      <c r="A12" s="33" t="s">
        <v>42</v>
      </c>
      <c r="B12" s="34">
        <v>5000.0</v>
      </c>
      <c r="C12" s="35" t="s">
        <v>41</v>
      </c>
    </row>
    <row r="13">
      <c r="A13" s="33" t="s">
        <v>43</v>
      </c>
      <c r="B13" s="34">
        <v>6000.0</v>
      </c>
      <c r="C13" s="35" t="s">
        <v>41</v>
      </c>
    </row>
    <row r="14">
      <c r="A14" s="33" t="s">
        <v>44</v>
      </c>
      <c r="B14" s="34">
        <v>7540.0</v>
      </c>
      <c r="C14" s="35" t="s">
        <v>41</v>
      </c>
    </row>
    <row r="15">
      <c r="A15" s="36" t="s">
        <v>45</v>
      </c>
      <c r="B15" s="37">
        <v>8440.0</v>
      </c>
      <c r="C15" s="38" t="s">
        <v>46</v>
      </c>
    </row>
    <row r="16">
      <c r="A16" s="36" t="s">
        <v>47</v>
      </c>
      <c r="B16" s="37">
        <v>10000.0</v>
      </c>
      <c r="C16" s="38" t="s">
        <v>46</v>
      </c>
    </row>
    <row r="17">
      <c r="A17" s="36" t="s">
        <v>48</v>
      </c>
      <c r="B17" s="37">
        <v>12000.0</v>
      </c>
      <c r="C17" s="38" t="s">
        <v>46</v>
      </c>
    </row>
    <row r="18">
      <c r="A18" s="36" t="s">
        <v>49</v>
      </c>
      <c r="B18" s="37">
        <v>100000.0</v>
      </c>
      <c r="C18" s="38" t="s">
        <v>46</v>
      </c>
    </row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mergeCells count="1">
    <mergeCell ref="E6:G6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14.38"/>
    <col customWidth="1" min="3" max="3" width="15.38"/>
    <col customWidth="1" min="4" max="26" width="14.38"/>
  </cols>
  <sheetData>
    <row r="1">
      <c r="A1" s="2"/>
      <c r="B1" s="13" t="s">
        <v>17</v>
      </c>
      <c r="E1" s="2"/>
      <c r="F1" s="2"/>
      <c r="G1" s="2"/>
      <c r="H1" s="2"/>
      <c r="I1" s="2"/>
      <c r="J1" s="2"/>
      <c r="K1" s="2"/>
      <c r="L1" s="2"/>
      <c r="M1" s="2"/>
      <c r="N1" s="2"/>
    </row>
    <row r="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>
      <c r="A3" s="2" t="s">
        <v>18</v>
      </c>
      <c r="B3" s="14">
        <v>43435.0</v>
      </c>
      <c r="C3" s="14">
        <v>43466.0</v>
      </c>
      <c r="D3" s="14">
        <v>43497.0</v>
      </c>
      <c r="E3" s="14">
        <v>43525.0</v>
      </c>
      <c r="F3" s="14">
        <v>43556.0</v>
      </c>
      <c r="G3" s="14">
        <v>43586.0</v>
      </c>
      <c r="H3" s="14">
        <v>43617.0</v>
      </c>
      <c r="I3" s="14">
        <v>43647.0</v>
      </c>
      <c r="J3" s="14">
        <v>43678.0</v>
      </c>
      <c r="K3" s="14">
        <v>43709.0</v>
      </c>
      <c r="L3" s="14">
        <v>43739.0</v>
      </c>
      <c r="M3" s="14">
        <v>43770.0</v>
      </c>
      <c r="N3" s="14">
        <v>43800.0</v>
      </c>
    </row>
    <row r="4">
      <c r="A4" s="2" t="s">
        <v>19</v>
      </c>
      <c r="B4" s="7">
        <v>11729.0</v>
      </c>
      <c r="C4" s="7">
        <v>12315.0</v>
      </c>
      <c r="D4" s="7">
        <v>13670.0</v>
      </c>
      <c r="E4" s="7">
        <v>15311.0</v>
      </c>
      <c r="F4" s="7">
        <v>17301.0</v>
      </c>
      <c r="G4" s="7">
        <v>19723.0</v>
      </c>
      <c r="H4" s="7">
        <v>21695.0</v>
      </c>
      <c r="I4" s="7">
        <v>25601.0</v>
      </c>
      <c r="J4" s="7">
        <v>27137.0</v>
      </c>
      <c r="K4" s="7">
        <v>29579.0</v>
      </c>
      <c r="L4" s="7">
        <v>33720.0</v>
      </c>
      <c r="M4" s="7">
        <v>39452.0</v>
      </c>
      <c r="N4" s="15">
        <v>43003.0</v>
      </c>
    </row>
    <row r="5">
      <c r="A5" s="2"/>
      <c r="B5" s="2"/>
      <c r="C5" s="16">
        <f t="shared" ref="C5:N5" si="1">((C4-B4)/B4) + 1</f>
        <v>1.049961634</v>
      </c>
      <c r="D5" s="16">
        <f t="shared" si="1"/>
        <v>1.110028421</v>
      </c>
      <c r="E5" s="16">
        <f t="shared" si="1"/>
        <v>1.120043892</v>
      </c>
      <c r="F5" s="16">
        <f t="shared" si="1"/>
        <v>1.129971916</v>
      </c>
      <c r="G5" s="16">
        <f t="shared" si="1"/>
        <v>1.139991908</v>
      </c>
      <c r="H5" s="16">
        <f t="shared" si="1"/>
        <v>1.099984789</v>
      </c>
      <c r="I5" s="16">
        <f t="shared" si="1"/>
        <v>1.180041484</v>
      </c>
      <c r="J5" s="16">
        <f t="shared" si="1"/>
        <v>1.059997656</v>
      </c>
      <c r="K5" s="16">
        <f t="shared" si="1"/>
        <v>1.089987839</v>
      </c>
      <c r="L5" s="16">
        <f t="shared" si="1"/>
        <v>1.139997972</v>
      </c>
      <c r="M5" s="16">
        <f t="shared" si="1"/>
        <v>1.169988138</v>
      </c>
      <c r="N5" s="16">
        <f t="shared" si="1"/>
        <v>1.090008111</v>
      </c>
    </row>
    <row r="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</row>
    <row r="7">
      <c r="A7" s="17" t="s">
        <v>20</v>
      </c>
      <c r="B7" s="2"/>
      <c r="C7" s="39" t="s">
        <v>50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>
      <c r="A8" s="40">
        <f>AVERAGE(B4:N4)</f>
        <v>23864.30769</v>
      </c>
      <c r="C8" s="6">
        <f>GEOMEAN(C5:N5) - 1</f>
        <v>0.1143453726</v>
      </c>
    </row>
    <row r="9"/>
    <row r="10"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</row>
    <row r="11"/>
    <row r="12">
      <c r="E12" s="6"/>
    </row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mergeCells count="1">
    <mergeCell ref="B1:D1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38"/>
    <col customWidth="1" min="2" max="3" width="17.75"/>
    <col customWidth="1" min="4" max="26" width="14.38"/>
  </cols>
  <sheetData>
    <row r="1">
      <c r="A1" s="41" t="s">
        <v>51</v>
      </c>
      <c r="B1" s="41" t="s">
        <v>52</v>
      </c>
      <c r="C1" s="41" t="s">
        <v>53</v>
      </c>
      <c r="D1" s="42" t="s">
        <v>54</v>
      </c>
      <c r="E1" s="42" t="s">
        <v>55</v>
      </c>
    </row>
    <row r="2">
      <c r="A2" s="43">
        <v>43466.0</v>
      </c>
      <c r="B2" s="44">
        <v>2602.0</v>
      </c>
      <c r="C2" s="44">
        <v>14765.0</v>
      </c>
      <c r="D2" s="45">
        <f t="shared" ref="D2:D21" si="1">(C2+B2)-C3</f>
        <v>587</v>
      </c>
      <c r="E2" s="6">
        <f t="shared" ref="E2:E21" si="2">D2/C2</f>
        <v>0.03975618016</v>
      </c>
    </row>
    <row r="3">
      <c r="A3" s="43">
        <v>43497.0</v>
      </c>
      <c r="B3" s="44">
        <v>3177.0</v>
      </c>
      <c r="C3" s="44">
        <v>16780.0</v>
      </c>
      <c r="D3" s="45">
        <f t="shared" si="1"/>
        <v>835</v>
      </c>
      <c r="E3" s="6">
        <f t="shared" si="2"/>
        <v>0.04976162098</v>
      </c>
    </row>
    <row r="4">
      <c r="A4" s="43">
        <v>43525.0</v>
      </c>
      <c r="B4" s="44">
        <v>3374.0</v>
      </c>
      <c r="C4" s="44">
        <v>19122.0</v>
      </c>
      <c r="D4" s="45">
        <f t="shared" si="1"/>
        <v>1863</v>
      </c>
      <c r="E4" s="6">
        <f t="shared" si="2"/>
        <v>0.09742704738</v>
      </c>
    </row>
    <row r="5">
      <c r="A5" s="43">
        <v>43556.0</v>
      </c>
      <c r="B5" s="44">
        <v>2742.0</v>
      </c>
      <c r="C5" s="44">
        <v>20633.0</v>
      </c>
      <c r="D5" s="45">
        <f t="shared" si="1"/>
        <v>583</v>
      </c>
      <c r="E5" s="6">
        <f t="shared" si="2"/>
        <v>0.02825570688</v>
      </c>
    </row>
    <row r="6">
      <c r="A6" s="43">
        <v>43586.0</v>
      </c>
      <c r="B6" s="44">
        <v>3418.0</v>
      </c>
      <c r="C6" s="44">
        <v>22792.0</v>
      </c>
      <c r="D6" s="45">
        <f t="shared" si="1"/>
        <v>1797</v>
      </c>
      <c r="E6" s="6">
        <f t="shared" si="2"/>
        <v>0.07884345384</v>
      </c>
    </row>
    <row r="7">
      <c r="A7" s="43">
        <v>43617.0</v>
      </c>
      <c r="B7" s="44">
        <v>2778.0</v>
      </c>
      <c r="C7" s="44">
        <v>24413.0</v>
      </c>
      <c r="D7" s="45">
        <f t="shared" si="1"/>
        <v>1744</v>
      </c>
      <c r="E7" s="6">
        <f t="shared" si="2"/>
        <v>0.07143734895</v>
      </c>
    </row>
    <row r="8">
      <c r="A8" s="43">
        <v>43647.0</v>
      </c>
      <c r="B8" s="44">
        <v>2804.0</v>
      </c>
      <c r="C8" s="44">
        <v>25447.0</v>
      </c>
      <c r="D8" s="45">
        <f t="shared" si="1"/>
        <v>1440</v>
      </c>
      <c r="E8" s="6">
        <f t="shared" si="2"/>
        <v>0.05658820293</v>
      </c>
    </row>
    <row r="9">
      <c r="A9" s="43">
        <v>43678.0</v>
      </c>
      <c r="B9" s="44">
        <v>3190.0</v>
      </c>
      <c r="C9" s="44">
        <v>26811.0</v>
      </c>
      <c r="D9" s="45">
        <f t="shared" si="1"/>
        <v>2360</v>
      </c>
      <c r="E9" s="6">
        <f t="shared" si="2"/>
        <v>0.08802357241</v>
      </c>
    </row>
    <row r="10">
      <c r="A10" s="43">
        <v>43709.0</v>
      </c>
      <c r="B10" s="44">
        <v>3000.0</v>
      </c>
      <c r="C10" s="44">
        <v>27641.0</v>
      </c>
      <c r="D10" s="45">
        <f t="shared" si="1"/>
        <v>2918</v>
      </c>
      <c r="E10" s="6">
        <f t="shared" si="2"/>
        <v>0.1055678159</v>
      </c>
    </row>
    <row r="11">
      <c r="A11" s="43">
        <v>43739.0</v>
      </c>
      <c r="B11" s="44">
        <v>2634.0</v>
      </c>
      <c r="C11" s="44">
        <v>27723.0</v>
      </c>
      <c r="D11" s="45">
        <f t="shared" si="1"/>
        <v>2175</v>
      </c>
      <c r="E11" s="6">
        <f t="shared" si="2"/>
        <v>0.07845471269</v>
      </c>
    </row>
    <row r="12">
      <c r="A12" s="43">
        <v>43770.0</v>
      </c>
      <c r="B12" s="44">
        <v>2514.0</v>
      </c>
      <c r="C12" s="44">
        <v>28182.0</v>
      </c>
      <c r="D12" s="45">
        <f t="shared" si="1"/>
        <v>1970</v>
      </c>
      <c r="E12" s="6">
        <f t="shared" si="2"/>
        <v>0.06990277482</v>
      </c>
    </row>
    <row r="13">
      <c r="A13" s="43">
        <v>43800.0</v>
      </c>
      <c r="B13" s="44">
        <v>3200.0</v>
      </c>
      <c r="C13" s="44">
        <v>28726.0</v>
      </c>
      <c r="D13" s="45">
        <f t="shared" si="1"/>
        <v>2701</v>
      </c>
      <c r="E13" s="6">
        <f t="shared" si="2"/>
        <v>0.09402631762</v>
      </c>
    </row>
    <row r="14">
      <c r="A14" s="43">
        <v>43831.0</v>
      </c>
      <c r="B14" s="44">
        <v>2884.0</v>
      </c>
      <c r="C14" s="44">
        <v>29225.0</v>
      </c>
      <c r="D14" s="45">
        <f t="shared" si="1"/>
        <v>1350</v>
      </c>
      <c r="E14" s="6">
        <f t="shared" si="2"/>
        <v>0.04619332763</v>
      </c>
    </row>
    <row r="15">
      <c r="A15" s="43">
        <v>43862.0</v>
      </c>
      <c r="B15" s="44">
        <v>3363.0</v>
      </c>
      <c r="C15" s="44">
        <v>30759.0</v>
      </c>
      <c r="D15" s="45">
        <f t="shared" si="1"/>
        <v>1906</v>
      </c>
      <c r="E15" s="6">
        <f t="shared" si="2"/>
        <v>0.06196560356</v>
      </c>
    </row>
    <row r="16">
      <c r="A16" s="43">
        <v>43891.0</v>
      </c>
      <c r="B16" s="44">
        <v>3220.0</v>
      </c>
      <c r="C16" s="44">
        <v>32216.0</v>
      </c>
      <c r="D16" s="45">
        <f t="shared" si="1"/>
        <v>3326</v>
      </c>
      <c r="E16" s="6">
        <f t="shared" si="2"/>
        <v>0.1032406258</v>
      </c>
    </row>
    <row r="17">
      <c r="A17" s="43">
        <v>43922.0</v>
      </c>
      <c r="B17" s="44">
        <v>2908.0</v>
      </c>
      <c r="C17" s="44">
        <v>32110.0</v>
      </c>
      <c r="D17" s="45">
        <f t="shared" si="1"/>
        <v>2497</v>
      </c>
      <c r="E17" s="6">
        <f t="shared" si="2"/>
        <v>0.07776393647</v>
      </c>
    </row>
    <row r="18">
      <c r="A18" s="43">
        <v>43952.0</v>
      </c>
      <c r="B18" s="44">
        <v>2616.0</v>
      </c>
      <c r="C18" s="44">
        <v>32521.0</v>
      </c>
      <c r="D18" s="45">
        <f t="shared" si="1"/>
        <v>3072</v>
      </c>
      <c r="E18" s="6">
        <f t="shared" si="2"/>
        <v>0.09446203991</v>
      </c>
    </row>
    <row r="19">
      <c r="A19" s="43">
        <v>43983.0</v>
      </c>
      <c r="B19" s="44">
        <v>2762.0</v>
      </c>
      <c r="C19" s="44">
        <v>32065.0</v>
      </c>
      <c r="D19" s="45">
        <f t="shared" si="1"/>
        <v>1396</v>
      </c>
      <c r="E19" s="6">
        <f t="shared" si="2"/>
        <v>0.04353656635</v>
      </c>
    </row>
    <row r="20">
      <c r="A20" s="43">
        <v>44013.0</v>
      </c>
      <c r="B20" s="44">
        <v>3276.0</v>
      </c>
      <c r="C20" s="44">
        <v>33431.0</v>
      </c>
      <c r="D20" s="45">
        <f t="shared" si="1"/>
        <v>3046</v>
      </c>
      <c r="E20" s="6">
        <f t="shared" si="2"/>
        <v>0.0911130388</v>
      </c>
    </row>
    <row r="21">
      <c r="A21" s="43">
        <v>44044.0</v>
      </c>
      <c r="B21" s="44">
        <v>3401.0</v>
      </c>
      <c r="C21" s="44">
        <v>33661.0</v>
      </c>
      <c r="D21" s="45">
        <f t="shared" si="1"/>
        <v>2590</v>
      </c>
      <c r="E21" s="6">
        <f t="shared" si="2"/>
        <v>0.07694364398</v>
      </c>
    </row>
    <row r="22">
      <c r="A22" s="43">
        <v>44075.0</v>
      </c>
      <c r="B22" s="44">
        <v>3481.0</v>
      </c>
      <c r="C22" s="44">
        <v>34472.0</v>
      </c>
    </row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9" width="14.38"/>
  </cols>
  <sheetData>
    <row r="1">
      <c r="A1" s="46" t="s">
        <v>56</v>
      </c>
    </row>
    <row r="2">
      <c r="A2" s="47" t="s">
        <v>57</v>
      </c>
    </row>
    <row r="3">
      <c r="A3" s="47" t="s">
        <v>51</v>
      </c>
      <c r="B3" s="47" t="s">
        <v>58</v>
      </c>
      <c r="C3" s="48" t="s">
        <v>59</v>
      </c>
      <c r="D3" s="47" t="s">
        <v>60</v>
      </c>
      <c r="E3" s="48" t="s">
        <v>59</v>
      </c>
      <c r="F3" s="47" t="s">
        <v>61</v>
      </c>
      <c r="G3" s="48" t="s">
        <v>59</v>
      </c>
    </row>
    <row r="4">
      <c r="A4" s="43">
        <v>43466.0</v>
      </c>
      <c r="B4" s="7">
        <v>1729.0</v>
      </c>
      <c r="C4" s="7"/>
      <c r="D4" s="7">
        <v>1800.0</v>
      </c>
      <c r="E4" s="7"/>
      <c r="F4" s="7">
        <v>1340.0</v>
      </c>
      <c r="G4" s="7"/>
    </row>
    <row r="5">
      <c r="A5" s="43">
        <v>43497.0</v>
      </c>
      <c r="B5" s="49">
        <v>1522.0</v>
      </c>
      <c r="C5" s="50">
        <f t="shared" ref="C5:C24" si="1">(B4-B5)/B4</f>
        <v>0.1197223829</v>
      </c>
      <c r="D5" s="7">
        <v>1789.0</v>
      </c>
      <c r="E5" s="16">
        <f t="shared" ref="E5:E24" si="2">(D4-D5)/D4</f>
        <v>0.006111111111</v>
      </c>
      <c r="F5" s="7">
        <v>1245.0</v>
      </c>
      <c r="G5" s="16">
        <f t="shared" ref="G5:G24" si="3">(F4-F5)/F4</f>
        <v>0.07089552239</v>
      </c>
    </row>
    <row r="6">
      <c r="A6" s="43">
        <v>43525.0</v>
      </c>
      <c r="B6" s="49">
        <v>1366.0</v>
      </c>
      <c r="C6" s="50">
        <f t="shared" si="1"/>
        <v>0.1024967148</v>
      </c>
      <c r="D6" s="7">
        <v>1700.0</v>
      </c>
      <c r="E6" s="16">
        <f t="shared" si="2"/>
        <v>0.04974846283</v>
      </c>
      <c r="F6" s="7">
        <v>1111.0</v>
      </c>
      <c r="G6" s="16">
        <f t="shared" si="3"/>
        <v>0.1076305221</v>
      </c>
    </row>
    <row r="7">
      <c r="A7" s="43">
        <v>43556.0</v>
      </c>
      <c r="B7" s="49">
        <v>1209.0</v>
      </c>
      <c r="C7" s="50">
        <f t="shared" si="1"/>
        <v>0.1149341142</v>
      </c>
      <c r="D7" s="7">
        <v>1698.0</v>
      </c>
      <c r="E7" s="16">
        <f t="shared" si="2"/>
        <v>0.001176470588</v>
      </c>
      <c r="F7" s="7">
        <v>1009.0</v>
      </c>
      <c r="G7" s="16">
        <f t="shared" si="3"/>
        <v>0.09180918092</v>
      </c>
    </row>
    <row r="8">
      <c r="A8" s="43">
        <v>43586.0</v>
      </c>
      <c r="B8" s="49">
        <v>972.0</v>
      </c>
      <c r="C8" s="50">
        <f t="shared" si="1"/>
        <v>0.1960297767</v>
      </c>
      <c r="D8" s="7">
        <v>1667.0</v>
      </c>
      <c r="E8" s="16">
        <f t="shared" si="2"/>
        <v>0.01825677267</v>
      </c>
      <c r="F8" s="7">
        <v>805.0</v>
      </c>
      <c r="G8" s="16">
        <f t="shared" si="3"/>
        <v>0.2021803766</v>
      </c>
    </row>
    <row r="9">
      <c r="A9" s="43">
        <v>43617.0</v>
      </c>
      <c r="B9" s="49">
        <v>834.0</v>
      </c>
      <c r="C9" s="50">
        <f t="shared" si="1"/>
        <v>0.1419753086</v>
      </c>
      <c r="D9" s="7">
        <v>1554.0</v>
      </c>
      <c r="E9" s="16">
        <f t="shared" si="2"/>
        <v>0.06778644271</v>
      </c>
      <c r="F9" s="7">
        <v>764.0</v>
      </c>
      <c r="G9" s="16">
        <f t="shared" si="3"/>
        <v>0.05093167702</v>
      </c>
    </row>
    <row r="10">
      <c r="A10" s="43">
        <v>43647.0</v>
      </c>
      <c r="B10" s="49">
        <v>750.0</v>
      </c>
      <c r="C10" s="50">
        <f t="shared" si="1"/>
        <v>0.1007194245</v>
      </c>
      <c r="D10" s="7">
        <v>1500.0</v>
      </c>
      <c r="E10" s="16">
        <f t="shared" si="2"/>
        <v>0.03474903475</v>
      </c>
      <c r="F10" s="7">
        <v>704.0</v>
      </c>
      <c r="G10" s="16">
        <f t="shared" si="3"/>
        <v>0.07853403141</v>
      </c>
    </row>
    <row r="11">
      <c r="A11" s="43">
        <v>43678.0</v>
      </c>
      <c r="B11" s="49">
        <v>661.0</v>
      </c>
      <c r="C11" s="50">
        <f t="shared" si="1"/>
        <v>0.1186666667</v>
      </c>
      <c r="D11" s="7">
        <v>1498.0</v>
      </c>
      <c r="E11" s="16">
        <f t="shared" si="2"/>
        <v>0.001333333333</v>
      </c>
      <c r="F11" s="7">
        <v>554.0</v>
      </c>
      <c r="G11" s="16">
        <f t="shared" si="3"/>
        <v>0.2130681818</v>
      </c>
    </row>
    <row r="12">
      <c r="A12" s="43">
        <v>43709.0</v>
      </c>
      <c r="B12" s="49">
        <v>530.0</v>
      </c>
      <c r="C12" s="50">
        <f t="shared" si="1"/>
        <v>0.1981845688</v>
      </c>
      <c r="D12" s="7">
        <v>1470.0</v>
      </c>
      <c r="E12" s="16">
        <f t="shared" si="2"/>
        <v>0.01869158879</v>
      </c>
      <c r="F12" s="7">
        <v>437.0</v>
      </c>
      <c r="G12" s="16">
        <f t="shared" si="3"/>
        <v>0.2111913357</v>
      </c>
    </row>
    <row r="13">
      <c r="A13" s="43">
        <v>43739.0</v>
      </c>
      <c r="B13" s="49">
        <v>446.0</v>
      </c>
      <c r="C13" s="50">
        <f t="shared" si="1"/>
        <v>0.158490566</v>
      </c>
      <c r="D13" s="7">
        <v>1398.0</v>
      </c>
      <c r="E13" s="16">
        <f t="shared" si="2"/>
        <v>0.04897959184</v>
      </c>
      <c r="F13" s="7">
        <v>444.0</v>
      </c>
      <c r="G13" s="16">
        <f t="shared" si="3"/>
        <v>-0.01601830664</v>
      </c>
    </row>
    <row r="14">
      <c r="A14" s="43">
        <v>43770.0</v>
      </c>
      <c r="B14" s="49">
        <v>362.0</v>
      </c>
      <c r="C14" s="50">
        <f t="shared" si="1"/>
        <v>0.1883408072</v>
      </c>
      <c r="D14" s="7">
        <v>1350.0</v>
      </c>
      <c r="E14" s="16">
        <f t="shared" si="2"/>
        <v>0.03433476395</v>
      </c>
      <c r="F14" s="7">
        <v>440.0</v>
      </c>
      <c r="G14" s="16">
        <f t="shared" si="3"/>
        <v>0.009009009009</v>
      </c>
    </row>
    <row r="15">
      <c r="A15" s="43">
        <v>43800.0</v>
      </c>
      <c r="B15" s="49">
        <v>304.0</v>
      </c>
      <c r="C15" s="50">
        <f t="shared" si="1"/>
        <v>0.1602209945</v>
      </c>
      <c r="D15" s="7">
        <v>1298.0</v>
      </c>
      <c r="E15" s="16">
        <f t="shared" si="2"/>
        <v>0.03851851852</v>
      </c>
      <c r="F15" s="7">
        <v>301.0</v>
      </c>
      <c r="G15" s="16">
        <f t="shared" si="3"/>
        <v>0.3159090909</v>
      </c>
    </row>
    <row r="16">
      <c r="A16" s="43">
        <v>43831.0</v>
      </c>
      <c r="B16" s="49">
        <v>263.0</v>
      </c>
      <c r="C16" s="50">
        <f t="shared" si="1"/>
        <v>0.1348684211</v>
      </c>
      <c r="D16" s="7">
        <v>1200.0</v>
      </c>
      <c r="E16" s="16">
        <f t="shared" si="2"/>
        <v>0.07550077042</v>
      </c>
      <c r="F16" s="7">
        <v>298.0</v>
      </c>
      <c r="G16" s="16">
        <f t="shared" si="3"/>
        <v>0.009966777409</v>
      </c>
    </row>
    <row r="17">
      <c r="A17" s="43">
        <v>43862.0</v>
      </c>
      <c r="B17" s="49">
        <v>230.0</v>
      </c>
      <c r="C17" s="50">
        <f t="shared" si="1"/>
        <v>0.1254752852</v>
      </c>
      <c r="D17" s="7">
        <v>1198.0</v>
      </c>
      <c r="E17" s="16">
        <f t="shared" si="2"/>
        <v>0.001666666667</v>
      </c>
      <c r="F17" s="7">
        <v>240.0</v>
      </c>
      <c r="G17" s="16">
        <f t="shared" si="3"/>
        <v>0.1946308725</v>
      </c>
    </row>
    <row r="18">
      <c r="A18" s="43">
        <v>43891.0</v>
      </c>
      <c r="B18" s="49">
        <v>193.0</v>
      </c>
      <c r="C18" s="50">
        <f t="shared" si="1"/>
        <v>0.1608695652</v>
      </c>
      <c r="D18" s="7">
        <v>1100.0</v>
      </c>
      <c r="E18" s="16">
        <f t="shared" si="2"/>
        <v>0.08180300501</v>
      </c>
      <c r="F18" s="7">
        <v>200.0</v>
      </c>
      <c r="G18" s="16">
        <f t="shared" si="3"/>
        <v>0.1666666667</v>
      </c>
    </row>
    <row r="19">
      <c r="A19" s="43">
        <v>43922.0</v>
      </c>
      <c r="B19" s="49">
        <v>173.0</v>
      </c>
      <c r="C19" s="50">
        <f t="shared" si="1"/>
        <v>0.103626943</v>
      </c>
      <c r="D19" s="7">
        <v>1004.0</v>
      </c>
      <c r="E19" s="16">
        <f t="shared" si="2"/>
        <v>0.08727272727</v>
      </c>
      <c r="F19" s="7">
        <v>199.0</v>
      </c>
      <c r="G19" s="16">
        <f t="shared" si="3"/>
        <v>0.005</v>
      </c>
    </row>
    <row r="20">
      <c r="A20" s="43">
        <v>43952.0</v>
      </c>
      <c r="B20" s="49">
        <v>147.0</v>
      </c>
      <c r="C20" s="50">
        <f t="shared" si="1"/>
        <v>0.1502890173</v>
      </c>
      <c r="D20" s="7">
        <v>988.0</v>
      </c>
      <c r="E20" s="16">
        <f t="shared" si="2"/>
        <v>0.01593625498</v>
      </c>
      <c r="F20" s="7">
        <v>170.0</v>
      </c>
      <c r="G20" s="16">
        <f t="shared" si="3"/>
        <v>0.1457286432</v>
      </c>
    </row>
    <row r="21">
      <c r="A21" s="43">
        <v>43983.0</v>
      </c>
      <c r="B21" s="49">
        <v>122.0</v>
      </c>
      <c r="C21" s="50">
        <f t="shared" si="1"/>
        <v>0.1700680272</v>
      </c>
      <c r="D21" s="7">
        <v>954.0</v>
      </c>
      <c r="E21" s="16">
        <f t="shared" si="2"/>
        <v>0.03441295547</v>
      </c>
      <c r="F21" s="7">
        <v>154.0</v>
      </c>
      <c r="G21" s="16">
        <f t="shared" si="3"/>
        <v>0.09411764706</v>
      </c>
    </row>
    <row r="22">
      <c r="A22" s="43">
        <v>44013.0</v>
      </c>
      <c r="B22" s="49">
        <v>107.0</v>
      </c>
      <c r="C22" s="50">
        <f t="shared" si="1"/>
        <v>0.1229508197</v>
      </c>
      <c r="D22" s="7">
        <v>900.0</v>
      </c>
      <c r="E22" s="16">
        <f t="shared" si="2"/>
        <v>0.05660377358</v>
      </c>
      <c r="F22" s="7">
        <v>153.0</v>
      </c>
      <c r="G22" s="16">
        <f t="shared" si="3"/>
        <v>0.006493506494</v>
      </c>
    </row>
    <row r="23">
      <c r="A23" s="43">
        <v>44044.0</v>
      </c>
      <c r="B23" s="49">
        <v>88.0</v>
      </c>
      <c r="C23" s="50">
        <f t="shared" si="1"/>
        <v>0.1775700935</v>
      </c>
      <c r="D23" s="7">
        <v>800.0</v>
      </c>
      <c r="E23" s="16">
        <f t="shared" si="2"/>
        <v>0.1111111111</v>
      </c>
      <c r="F23" s="7">
        <v>99.0</v>
      </c>
      <c r="G23" s="16">
        <f t="shared" si="3"/>
        <v>0.3529411765</v>
      </c>
    </row>
    <row r="24">
      <c r="A24" s="43">
        <v>44075.0</v>
      </c>
      <c r="B24" s="49">
        <v>75.0</v>
      </c>
      <c r="C24" s="50">
        <f t="shared" si="1"/>
        <v>0.1477272727</v>
      </c>
      <c r="D24" s="7">
        <v>705.0</v>
      </c>
      <c r="E24" s="16">
        <f t="shared" si="2"/>
        <v>0.11875</v>
      </c>
      <c r="F24" s="7">
        <v>90.0</v>
      </c>
      <c r="G24" s="16">
        <f t="shared" si="3"/>
        <v>0.09090909091</v>
      </c>
    </row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mergeCells count="2">
    <mergeCell ref="A1:G1"/>
    <mergeCell ref="A2:G2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6" width="14.38"/>
  </cols>
  <sheetData>
    <row r="1">
      <c r="A1" s="47" t="s">
        <v>51</v>
      </c>
      <c r="B1" s="47" t="s">
        <v>58</v>
      </c>
      <c r="C1" s="51" t="s">
        <v>62</v>
      </c>
      <c r="D1" s="48" t="s">
        <v>63</v>
      </c>
      <c r="E1" s="48" t="s">
        <v>64</v>
      </c>
    </row>
    <row r="2">
      <c r="A2" s="43">
        <v>43466.0</v>
      </c>
      <c r="B2" s="7">
        <v>1729.0</v>
      </c>
      <c r="C2" s="52"/>
    </row>
    <row r="3">
      <c r="A3" s="43">
        <v>43497.0</v>
      </c>
      <c r="B3" s="49">
        <v>1522.0</v>
      </c>
      <c r="C3" s="16">
        <f t="shared" ref="C3:C22" si="1">(B2-B3)/B2</f>
        <v>0.1197223829</v>
      </c>
      <c r="D3" s="6">
        <f t="shared" ref="D3:D22" si="2">1-C3</f>
        <v>0.8802776171</v>
      </c>
      <c r="E3" s="6">
        <f>GEOMEAN(D3:D22)</f>
        <v>0.8547976381</v>
      </c>
      <c r="F3" s="6">
        <f>1-E3</f>
        <v>0.1452023619</v>
      </c>
      <c r="H3" s="53">
        <v>1000.0</v>
      </c>
    </row>
    <row r="4">
      <c r="A4" s="43">
        <v>43525.0</v>
      </c>
      <c r="B4" s="49">
        <v>1366.0</v>
      </c>
      <c r="C4" s="16">
        <f t="shared" si="1"/>
        <v>0.1024967148</v>
      </c>
      <c r="D4" s="6">
        <f t="shared" si="2"/>
        <v>0.8975032852</v>
      </c>
      <c r="H4" s="54">
        <f t="shared" ref="H4:H21" si="3">H3*0.85</f>
        <v>850</v>
      </c>
    </row>
    <row r="5">
      <c r="A5" s="43">
        <v>43556.0</v>
      </c>
      <c r="B5" s="49">
        <v>1209.0</v>
      </c>
      <c r="C5" s="16">
        <f t="shared" si="1"/>
        <v>0.1149341142</v>
      </c>
      <c r="D5" s="6">
        <f t="shared" si="2"/>
        <v>0.8850658858</v>
      </c>
      <c r="H5" s="54">
        <f t="shared" si="3"/>
        <v>722.5</v>
      </c>
    </row>
    <row r="6">
      <c r="A6" s="43">
        <v>43586.0</v>
      </c>
      <c r="B6" s="49">
        <v>972.0</v>
      </c>
      <c r="C6" s="16">
        <f t="shared" si="1"/>
        <v>0.1960297767</v>
      </c>
      <c r="D6" s="6">
        <f t="shared" si="2"/>
        <v>0.8039702233</v>
      </c>
      <c r="H6" s="54">
        <f t="shared" si="3"/>
        <v>614.125</v>
      </c>
    </row>
    <row r="7">
      <c r="A7" s="43">
        <v>43617.0</v>
      </c>
      <c r="B7" s="49">
        <v>834.0</v>
      </c>
      <c r="C7" s="16">
        <f t="shared" si="1"/>
        <v>0.1419753086</v>
      </c>
      <c r="D7" s="6">
        <f t="shared" si="2"/>
        <v>0.8580246914</v>
      </c>
      <c r="F7" s="55">
        <f>1/F3</f>
        <v>6.886940316</v>
      </c>
      <c r="H7" s="54">
        <f t="shared" si="3"/>
        <v>522.00625</v>
      </c>
    </row>
    <row r="8">
      <c r="A8" s="43">
        <v>43647.0</v>
      </c>
      <c r="B8" s="49">
        <v>750.0</v>
      </c>
      <c r="C8" s="16">
        <f t="shared" si="1"/>
        <v>0.1007194245</v>
      </c>
      <c r="D8" s="6">
        <f t="shared" si="2"/>
        <v>0.8992805755</v>
      </c>
      <c r="H8" s="54">
        <f t="shared" si="3"/>
        <v>443.7053125</v>
      </c>
    </row>
    <row r="9">
      <c r="A9" s="43">
        <v>43678.0</v>
      </c>
      <c r="B9" s="49">
        <v>661.0</v>
      </c>
      <c r="C9" s="16">
        <f t="shared" si="1"/>
        <v>0.1186666667</v>
      </c>
      <c r="D9" s="6">
        <f t="shared" si="2"/>
        <v>0.8813333333</v>
      </c>
      <c r="H9" s="54">
        <f t="shared" si="3"/>
        <v>377.1495156</v>
      </c>
    </row>
    <row r="10">
      <c r="A10" s="43">
        <v>43709.0</v>
      </c>
      <c r="B10" s="49">
        <v>530.0</v>
      </c>
      <c r="C10" s="16">
        <f t="shared" si="1"/>
        <v>0.1981845688</v>
      </c>
      <c r="D10" s="6">
        <f t="shared" si="2"/>
        <v>0.8018154312</v>
      </c>
      <c r="H10" s="54">
        <f t="shared" si="3"/>
        <v>320.5770883</v>
      </c>
    </row>
    <row r="11">
      <c r="A11" s="43">
        <v>43739.0</v>
      </c>
      <c r="B11" s="49">
        <v>446.0</v>
      </c>
      <c r="C11" s="16">
        <f t="shared" si="1"/>
        <v>0.158490566</v>
      </c>
      <c r="D11" s="6">
        <f t="shared" si="2"/>
        <v>0.841509434</v>
      </c>
      <c r="H11" s="54">
        <f t="shared" si="3"/>
        <v>272.490525</v>
      </c>
    </row>
    <row r="12">
      <c r="A12" s="43">
        <v>43770.0</v>
      </c>
      <c r="B12" s="49">
        <v>362.0</v>
      </c>
      <c r="C12" s="16">
        <f t="shared" si="1"/>
        <v>0.1883408072</v>
      </c>
      <c r="D12" s="6">
        <f t="shared" si="2"/>
        <v>0.8116591928</v>
      </c>
      <c r="H12" s="54">
        <f t="shared" si="3"/>
        <v>231.6169463</v>
      </c>
    </row>
    <row r="13">
      <c r="A13" s="43">
        <v>43800.0</v>
      </c>
      <c r="B13" s="49">
        <v>304.0</v>
      </c>
      <c r="C13" s="16">
        <f t="shared" si="1"/>
        <v>0.1602209945</v>
      </c>
      <c r="D13" s="6">
        <f t="shared" si="2"/>
        <v>0.8397790055</v>
      </c>
      <c r="H13" s="54">
        <f t="shared" si="3"/>
        <v>196.8744043</v>
      </c>
    </row>
    <row r="14">
      <c r="A14" s="43">
        <v>43831.0</v>
      </c>
      <c r="B14" s="49">
        <v>263.0</v>
      </c>
      <c r="C14" s="16">
        <f t="shared" si="1"/>
        <v>0.1348684211</v>
      </c>
      <c r="D14" s="6">
        <f t="shared" si="2"/>
        <v>0.8651315789</v>
      </c>
      <c r="H14" s="54">
        <f t="shared" si="3"/>
        <v>167.3432437</v>
      </c>
    </row>
    <row r="15">
      <c r="A15" s="43">
        <v>43862.0</v>
      </c>
      <c r="B15" s="49">
        <v>230.0</v>
      </c>
      <c r="C15" s="16">
        <f t="shared" si="1"/>
        <v>0.1254752852</v>
      </c>
      <c r="D15" s="6">
        <f t="shared" si="2"/>
        <v>0.8745247148</v>
      </c>
      <c r="H15" s="54">
        <f t="shared" si="3"/>
        <v>142.2417571</v>
      </c>
    </row>
    <row r="16">
      <c r="A16" s="43">
        <v>43891.0</v>
      </c>
      <c r="B16" s="49">
        <v>193.0</v>
      </c>
      <c r="C16" s="16">
        <f t="shared" si="1"/>
        <v>0.1608695652</v>
      </c>
      <c r="D16" s="6">
        <f t="shared" si="2"/>
        <v>0.8391304348</v>
      </c>
      <c r="H16" s="54">
        <f t="shared" si="3"/>
        <v>120.9054936</v>
      </c>
    </row>
    <row r="17">
      <c r="A17" s="43">
        <v>43922.0</v>
      </c>
      <c r="B17" s="49">
        <v>173.0</v>
      </c>
      <c r="C17" s="16">
        <f t="shared" si="1"/>
        <v>0.103626943</v>
      </c>
      <c r="D17" s="6">
        <f t="shared" si="2"/>
        <v>0.896373057</v>
      </c>
      <c r="H17" s="54">
        <f t="shared" si="3"/>
        <v>102.7696695</v>
      </c>
    </row>
    <row r="18">
      <c r="A18" s="43">
        <v>43952.0</v>
      </c>
      <c r="B18" s="49">
        <v>147.0</v>
      </c>
      <c r="C18" s="16">
        <f t="shared" si="1"/>
        <v>0.1502890173</v>
      </c>
      <c r="D18" s="6">
        <f t="shared" si="2"/>
        <v>0.8497109827</v>
      </c>
      <c r="H18" s="54">
        <f t="shared" si="3"/>
        <v>87.3542191</v>
      </c>
    </row>
    <row r="19">
      <c r="A19" s="43">
        <v>43983.0</v>
      </c>
      <c r="B19" s="49">
        <v>122.0</v>
      </c>
      <c r="C19" s="16">
        <f t="shared" si="1"/>
        <v>0.1700680272</v>
      </c>
      <c r="D19" s="6">
        <f t="shared" si="2"/>
        <v>0.8299319728</v>
      </c>
      <c r="H19" s="54">
        <f t="shared" si="3"/>
        <v>74.25108624</v>
      </c>
    </row>
    <row r="20">
      <c r="A20" s="43">
        <v>44013.0</v>
      </c>
      <c r="B20" s="49">
        <v>107.0</v>
      </c>
      <c r="C20" s="16">
        <f t="shared" si="1"/>
        <v>0.1229508197</v>
      </c>
      <c r="D20" s="6">
        <f t="shared" si="2"/>
        <v>0.8770491803</v>
      </c>
      <c r="H20" s="54">
        <f t="shared" si="3"/>
        <v>63.1134233</v>
      </c>
    </row>
    <row r="21">
      <c r="A21" s="43">
        <v>44044.0</v>
      </c>
      <c r="B21" s="49">
        <v>88.0</v>
      </c>
      <c r="C21" s="16">
        <f t="shared" si="1"/>
        <v>0.1775700935</v>
      </c>
      <c r="D21" s="6">
        <f t="shared" si="2"/>
        <v>0.8224299065</v>
      </c>
      <c r="H21" s="54">
        <f t="shared" si="3"/>
        <v>53.64640981</v>
      </c>
    </row>
    <row r="22">
      <c r="A22" s="43">
        <v>44075.0</v>
      </c>
      <c r="B22" s="49">
        <v>75.0</v>
      </c>
      <c r="C22" s="16">
        <f t="shared" si="1"/>
        <v>0.1477272727</v>
      </c>
      <c r="D22" s="6">
        <f t="shared" si="2"/>
        <v>0.8522727273</v>
      </c>
      <c r="H22" s="54"/>
    </row>
    <row r="23">
      <c r="C23" s="56"/>
      <c r="H23" s="54"/>
    </row>
    <row r="24">
      <c r="C24" s="56"/>
    </row>
    <row r="25">
      <c r="C25" s="56"/>
    </row>
    <row r="26">
      <c r="C26" s="56"/>
    </row>
    <row r="27">
      <c r="C27" s="56"/>
    </row>
    <row r="28">
      <c r="C28" s="56"/>
    </row>
    <row r="29">
      <c r="C29" s="56"/>
    </row>
    <row r="30">
      <c r="C30" s="56"/>
    </row>
    <row r="31">
      <c r="C31" s="56"/>
    </row>
    <row r="32">
      <c r="C32" s="56"/>
    </row>
    <row r="33">
      <c r="C33" s="56"/>
    </row>
    <row r="34">
      <c r="C34" s="56"/>
    </row>
    <row r="35">
      <c r="C35" s="56"/>
    </row>
    <row r="36">
      <c r="C36" s="56"/>
    </row>
    <row r="37">
      <c r="C37" s="56"/>
    </row>
    <row r="38">
      <c r="C38" s="56"/>
    </row>
    <row r="39">
      <c r="C39" s="56"/>
    </row>
    <row r="40">
      <c r="C40" s="56"/>
    </row>
    <row r="41">
      <c r="C41" s="56"/>
    </row>
    <row r="42">
      <c r="C42" s="56"/>
    </row>
    <row r="43">
      <c r="C43" s="56"/>
    </row>
    <row r="44">
      <c r="C44" s="56"/>
    </row>
    <row r="45">
      <c r="C45" s="56"/>
    </row>
    <row r="46">
      <c r="C46" s="56"/>
    </row>
    <row r="47">
      <c r="C47" s="56"/>
    </row>
    <row r="48">
      <c r="C48" s="56"/>
    </row>
    <row r="49">
      <c r="C49" s="56"/>
    </row>
    <row r="50">
      <c r="C50" s="56"/>
    </row>
    <row r="51">
      <c r="C51" s="56"/>
    </row>
    <row r="52">
      <c r="C52" s="56"/>
    </row>
    <row r="53">
      <c r="C53" s="56"/>
    </row>
    <row r="54">
      <c r="C54" s="56"/>
    </row>
    <row r="55">
      <c r="C55" s="56"/>
    </row>
    <row r="56">
      <c r="C56" s="56"/>
    </row>
    <row r="57">
      <c r="C57" s="56"/>
    </row>
    <row r="58">
      <c r="C58" s="56"/>
    </row>
    <row r="59">
      <c r="C59" s="56"/>
    </row>
    <row r="60">
      <c r="C60" s="56"/>
    </row>
    <row r="61">
      <c r="C61" s="56"/>
    </row>
    <row r="62">
      <c r="C62" s="56"/>
    </row>
    <row r="63">
      <c r="C63" s="56"/>
    </row>
    <row r="64">
      <c r="C64" s="56"/>
    </row>
    <row r="65">
      <c r="C65" s="56"/>
    </row>
    <row r="66">
      <c r="C66" s="56"/>
    </row>
    <row r="67">
      <c r="C67" s="56"/>
    </row>
    <row r="68">
      <c r="C68" s="56"/>
    </row>
    <row r="69">
      <c r="C69" s="56"/>
    </row>
    <row r="70">
      <c r="C70" s="56"/>
    </row>
    <row r="71">
      <c r="C71" s="56"/>
    </row>
    <row r="72">
      <c r="C72" s="56"/>
    </row>
    <row r="73">
      <c r="C73" s="56"/>
    </row>
    <row r="74">
      <c r="C74" s="56"/>
    </row>
    <row r="75">
      <c r="C75" s="56"/>
    </row>
    <row r="76">
      <c r="C76" s="56"/>
    </row>
    <row r="77">
      <c r="C77" s="56"/>
    </row>
    <row r="78">
      <c r="C78" s="56"/>
    </row>
    <row r="79">
      <c r="C79" s="56"/>
    </row>
    <row r="80">
      <c r="C80" s="56"/>
    </row>
    <row r="81">
      <c r="C81" s="56"/>
    </row>
    <row r="82">
      <c r="C82" s="56"/>
    </row>
    <row r="83">
      <c r="C83" s="56"/>
    </row>
    <row r="84">
      <c r="C84" s="56"/>
    </row>
    <row r="85">
      <c r="C85" s="56"/>
    </row>
    <row r="86">
      <c r="C86" s="56"/>
    </row>
    <row r="87">
      <c r="C87" s="56"/>
    </row>
    <row r="88">
      <c r="C88" s="56"/>
    </row>
    <row r="89">
      <c r="C89" s="56"/>
    </row>
    <row r="90">
      <c r="C90" s="56"/>
    </row>
    <row r="91">
      <c r="C91" s="56"/>
    </row>
    <row r="92">
      <c r="C92" s="56"/>
    </row>
    <row r="93">
      <c r="C93" s="56"/>
    </row>
    <row r="94">
      <c r="C94" s="56"/>
    </row>
    <row r="95">
      <c r="C95" s="56"/>
    </row>
    <row r="96">
      <c r="C96" s="56"/>
    </row>
    <row r="97">
      <c r="C97" s="56"/>
    </row>
    <row r="98">
      <c r="C98" s="56"/>
    </row>
    <row r="99">
      <c r="C99" s="56"/>
    </row>
    <row r="100">
      <c r="C100" s="56"/>
    </row>
    <row r="101">
      <c r="C101" s="56"/>
    </row>
    <row r="102">
      <c r="C102" s="56"/>
    </row>
    <row r="103">
      <c r="C103" s="56"/>
    </row>
    <row r="104">
      <c r="C104" s="56"/>
    </row>
    <row r="105">
      <c r="C105" s="56"/>
    </row>
    <row r="106">
      <c r="C106" s="56"/>
    </row>
    <row r="107">
      <c r="C107" s="56"/>
    </row>
    <row r="108">
      <c r="C108" s="56"/>
    </row>
    <row r="109">
      <c r="C109" s="56"/>
    </row>
    <row r="110">
      <c r="C110" s="56"/>
    </row>
    <row r="111">
      <c r="C111" s="56"/>
    </row>
    <row r="112">
      <c r="C112" s="56"/>
    </row>
    <row r="113">
      <c r="C113" s="56"/>
    </row>
    <row r="114">
      <c r="C114" s="56"/>
    </row>
    <row r="115">
      <c r="C115" s="56"/>
    </row>
    <row r="116">
      <c r="C116" s="56"/>
    </row>
    <row r="117">
      <c r="C117" s="56"/>
    </row>
    <row r="118">
      <c r="C118" s="56"/>
    </row>
    <row r="119">
      <c r="C119" s="56"/>
    </row>
    <row r="120">
      <c r="C120" s="56"/>
    </row>
    <row r="121">
      <c r="C121" s="56"/>
    </row>
    <row r="122">
      <c r="C122" s="56"/>
    </row>
    <row r="123">
      <c r="C123" s="56"/>
    </row>
    <row r="124">
      <c r="C124" s="56"/>
    </row>
    <row r="125">
      <c r="C125" s="56"/>
    </row>
    <row r="126">
      <c r="C126" s="56"/>
    </row>
    <row r="127">
      <c r="C127" s="56"/>
    </row>
    <row r="128">
      <c r="C128" s="56"/>
    </row>
    <row r="129">
      <c r="C129" s="56"/>
    </row>
    <row r="130">
      <c r="C130" s="56"/>
    </row>
    <row r="131">
      <c r="C131" s="56"/>
    </row>
    <row r="132">
      <c r="C132" s="56"/>
    </row>
    <row r="133">
      <c r="C133" s="56"/>
    </row>
    <row r="134">
      <c r="C134" s="56"/>
    </row>
    <row r="135">
      <c r="C135" s="56"/>
    </row>
    <row r="136">
      <c r="C136" s="56"/>
    </row>
    <row r="137">
      <c r="C137" s="56"/>
    </row>
    <row r="138">
      <c r="C138" s="56"/>
    </row>
    <row r="139">
      <c r="C139" s="56"/>
    </row>
    <row r="140">
      <c r="C140" s="56"/>
    </row>
    <row r="141">
      <c r="C141" s="56"/>
    </row>
    <row r="142">
      <c r="C142" s="56"/>
    </row>
    <row r="143">
      <c r="C143" s="56"/>
    </row>
    <row r="144">
      <c r="C144" s="56"/>
    </row>
    <row r="145">
      <c r="C145" s="56"/>
    </row>
    <row r="146">
      <c r="C146" s="56"/>
    </row>
    <row r="147">
      <c r="C147" s="56"/>
    </row>
    <row r="148">
      <c r="C148" s="56"/>
    </row>
    <row r="149">
      <c r="C149" s="56"/>
    </row>
    <row r="150">
      <c r="C150" s="56"/>
    </row>
    <row r="151">
      <c r="C151" s="56"/>
    </row>
    <row r="152">
      <c r="C152" s="56"/>
    </row>
    <row r="153">
      <c r="C153" s="56"/>
    </row>
    <row r="154">
      <c r="C154" s="56"/>
    </row>
    <row r="155">
      <c r="C155" s="56"/>
    </row>
    <row r="156">
      <c r="C156" s="56"/>
    </row>
    <row r="157">
      <c r="C157" s="56"/>
    </row>
    <row r="158">
      <c r="C158" s="56"/>
    </row>
    <row r="159">
      <c r="C159" s="56"/>
    </row>
    <row r="160">
      <c r="C160" s="56"/>
    </row>
    <row r="161">
      <c r="C161" s="56"/>
    </row>
    <row r="162">
      <c r="C162" s="56"/>
    </row>
    <row r="163">
      <c r="C163" s="56"/>
    </row>
    <row r="164">
      <c r="C164" s="56"/>
    </row>
    <row r="165">
      <c r="C165" s="56"/>
    </row>
    <row r="166">
      <c r="C166" s="56"/>
    </row>
    <row r="167">
      <c r="C167" s="56"/>
    </row>
    <row r="168">
      <c r="C168" s="56"/>
    </row>
    <row r="169">
      <c r="C169" s="56"/>
    </row>
    <row r="170">
      <c r="C170" s="56"/>
    </row>
    <row r="171">
      <c r="C171" s="56"/>
    </row>
    <row r="172">
      <c r="C172" s="56"/>
    </row>
    <row r="173">
      <c r="C173" s="56"/>
    </row>
    <row r="174">
      <c r="C174" s="56"/>
    </row>
    <row r="175">
      <c r="C175" s="56"/>
    </row>
    <row r="176">
      <c r="C176" s="56"/>
    </row>
    <row r="177">
      <c r="C177" s="56"/>
    </row>
    <row r="178">
      <c r="C178" s="56"/>
    </row>
    <row r="179">
      <c r="C179" s="56"/>
    </row>
    <row r="180">
      <c r="C180" s="56"/>
    </row>
    <row r="181">
      <c r="C181" s="56"/>
    </row>
    <row r="182">
      <c r="C182" s="56"/>
    </row>
    <row r="183">
      <c r="C183" s="56"/>
    </row>
    <row r="184">
      <c r="C184" s="56"/>
    </row>
    <row r="185">
      <c r="C185" s="56"/>
    </row>
    <row r="186">
      <c r="C186" s="56"/>
    </row>
    <row r="187">
      <c r="C187" s="56"/>
    </row>
    <row r="188">
      <c r="C188" s="56"/>
    </row>
    <row r="189">
      <c r="C189" s="56"/>
    </row>
    <row r="190">
      <c r="C190" s="56"/>
    </row>
    <row r="191">
      <c r="C191" s="56"/>
    </row>
    <row r="192">
      <c r="C192" s="56"/>
    </row>
    <row r="193">
      <c r="C193" s="56"/>
    </row>
    <row r="194">
      <c r="C194" s="56"/>
    </row>
    <row r="195">
      <c r="C195" s="56"/>
    </row>
    <row r="196">
      <c r="C196" s="56"/>
    </row>
    <row r="197">
      <c r="C197" s="56"/>
    </row>
    <row r="198">
      <c r="C198" s="56"/>
    </row>
    <row r="199">
      <c r="C199" s="56"/>
    </row>
    <row r="200">
      <c r="C200" s="56"/>
    </row>
    <row r="201">
      <c r="C201" s="56"/>
    </row>
    <row r="202">
      <c r="C202" s="56"/>
    </row>
    <row r="203">
      <c r="C203" s="56"/>
    </row>
    <row r="204">
      <c r="C204" s="56"/>
    </row>
    <row r="205">
      <c r="C205" s="56"/>
    </row>
    <row r="206">
      <c r="C206" s="56"/>
    </row>
    <row r="207">
      <c r="C207" s="56"/>
    </row>
    <row r="208">
      <c r="C208" s="56"/>
    </row>
    <row r="209">
      <c r="C209" s="56"/>
    </row>
    <row r="210">
      <c r="C210" s="56"/>
    </row>
    <row r="211">
      <c r="C211" s="56"/>
    </row>
    <row r="212">
      <c r="C212" s="56"/>
    </row>
    <row r="213">
      <c r="C213" s="56"/>
    </row>
    <row r="214">
      <c r="C214" s="56"/>
    </row>
    <row r="215">
      <c r="C215" s="56"/>
    </row>
    <row r="216">
      <c r="C216" s="56"/>
    </row>
    <row r="217">
      <c r="C217" s="56"/>
    </row>
    <row r="218">
      <c r="C218" s="56"/>
    </row>
    <row r="219">
      <c r="C219" s="56"/>
    </row>
    <row r="220">
      <c r="C220" s="56"/>
    </row>
    <row r="221">
      <c r="C221" s="56"/>
    </row>
    <row r="222">
      <c r="C222" s="56"/>
    </row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drawing r:id="rId1"/>
</worksheet>
</file>