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paulo\Documents\SPTECH02\202501\projetoIndividual\documentos\"/>
    </mc:Choice>
  </mc:AlternateContent>
  <xr:revisionPtr revIDLastSave="0" documentId="13_ncr:1_{37DFFBD8-2BFA-4CD0-9706-DA7296BE9DA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duct Backlog" sheetId="2" r:id="rId1"/>
    <sheet name="Riscos do Projeto" sheetId="13" r:id="rId2"/>
    <sheet name="Sprint 1 Backlog" sheetId="7" r:id="rId3"/>
    <sheet name="Sprint 2 Backlog" sheetId="8" r:id="rId4"/>
    <sheet name="Sprint 3 Backlog" sheetId="11" r:id="rId5"/>
    <sheet name="BACKLOG SPRINT 2 - TI" sheetId="5" r:id="rId6"/>
    <sheet name="Backlog do site" sheetId="10" r:id="rId7"/>
  </sheets>
  <definedNames>
    <definedName name="_xlnm._FilterDatabase" localSheetId="1" hidden="1">'Riscos do Projeto'!$C$3:$P$3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3" l="1"/>
  <c r="L11" i="13"/>
  <c r="L5" i="13"/>
  <c r="L12" i="13"/>
  <c r="L13" i="13"/>
  <c r="L6" i="13"/>
  <c r="L10" i="13"/>
  <c r="L14" i="13"/>
  <c r="L15" i="13"/>
  <c r="L16" i="13"/>
  <c r="L17" i="13"/>
  <c r="L4" i="13"/>
  <c r="L8" i="13"/>
  <c r="L9" i="13"/>
  <c r="P18" i="7"/>
  <c r="O18" i="7"/>
  <c r="N18" i="7"/>
  <c r="P17" i="7"/>
  <c r="O17" i="7"/>
  <c r="N17" i="7"/>
  <c r="P16" i="7"/>
  <c r="O16" i="7"/>
  <c r="N16" i="7"/>
  <c r="P15" i="7"/>
  <c r="O15" i="7"/>
  <c r="N15" i="7"/>
  <c r="P14" i="7"/>
  <c r="O14" i="7"/>
  <c r="N14" i="7"/>
  <c r="P13" i="7"/>
  <c r="O13" i="7"/>
  <c r="N13" i="7"/>
  <c r="P12" i="7"/>
  <c r="O12" i="7"/>
  <c r="N12" i="7"/>
  <c r="P11" i="7"/>
  <c r="O11" i="7"/>
  <c r="N11" i="7"/>
  <c r="P10" i="7"/>
  <c r="O10" i="7"/>
  <c r="N10" i="7"/>
  <c r="P9" i="7"/>
  <c r="O9" i="7"/>
  <c r="N9" i="7"/>
  <c r="P8" i="7"/>
  <c r="O8" i="7"/>
  <c r="N8" i="7"/>
  <c r="P7" i="7"/>
  <c r="O7" i="7"/>
  <c r="N7" i="7"/>
  <c r="P6" i="7"/>
  <c r="O6" i="7"/>
  <c r="N6" i="7"/>
  <c r="P5" i="7"/>
  <c r="O5" i="7"/>
  <c r="N5" i="7"/>
  <c r="P4" i="7"/>
  <c r="O4" i="7"/>
  <c r="N4" i="7"/>
  <c r="P18" i="8"/>
  <c r="O18" i="8"/>
  <c r="N18" i="8"/>
  <c r="P17" i="8"/>
  <c r="O17" i="8"/>
  <c r="N17" i="8"/>
  <c r="P16" i="8"/>
  <c r="O16" i="8"/>
  <c r="N16" i="8"/>
  <c r="P15" i="8"/>
  <c r="O15" i="8"/>
  <c r="N15" i="8"/>
  <c r="P14" i="8"/>
  <c r="O14" i="8"/>
  <c r="N14" i="8"/>
  <c r="P13" i="8"/>
  <c r="O13" i="8"/>
  <c r="N13" i="8"/>
  <c r="P12" i="8"/>
  <c r="O12" i="8"/>
  <c r="N12" i="8"/>
  <c r="P11" i="8"/>
  <c r="O11" i="8"/>
  <c r="N11" i="8"/>
  <c r="P10" i="8"/>
  <c r="O10" i="8"/>
  <c r="N10" i="8"/>
  <c r="P9" i="8"/>
  <c r="O9" i="8"/>
  <c r="N9" i="8"/>
  <c r="P8" i="8"/>
  <c r="O8" i="8"/>
  <c r="N8" i="8"/>
  <c r="P7" i="8"/>
  <c r="O7" i="8"/>
  <c r="N7" i="8"/>
  <c r="P6" i="8"/>
  <c r="O6" i="8"/>
  <c r="N6" i="8"/>
  <c r="P5" i="8"/>
  <c r="O5" i="8"/>
  <c r="N5" i="8"/>
  <c r="P4" i="8"/>
  <c r="O4" i="8"/>
  <c r="N4" i="8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O33" i="2"/>
  <c r="N33" i="2" s="1"/>
  <c r="O32" i="2"/>
  <c r="N32" i="2" s="1"/>
  <c r="O31" i="2"/>
  <c r="N31" i="2" s="1"/>
  <c r="O30" i="2"/>
  <c r="N30" i="2" s="1"/>
  <c r="O29" i="2"/>
  <c r="N29" i="2" s="1"/>
  <c r="O28" i="2"/>
  <c r="N28" i="2" s="1"/>
  <c r="O27" i="2"/>
  <c r="N27" i="2" s="1"/>
  <c r="O26" i="2"/>
  <c r="N26" i="2" s="1"/>
  <c r="O25" i="2"/>
  <c r="N25" i="2" s="1"/>
  <c r="O24" i="2"/>
  <c r="N24" i="2" s="1"/>
  <c r="O23" i="2"/>
  <c r="N23" i="2" s="1"/>
  <c r="O22" i="2"/>
  <c r="N22" i="2" s="1"/>
  <c r="O21" i="2"/>
  <c r="N21" i="2" s="1"/>
  <c r="O20" i="2"/>
  <c r="N20" i="2" s="1"/>
  <c r="O19" i="2"/>
  <c r="O18" i="2"/>
  <c r="N18" i="2" s="1"/>
  <c r="O17" i="2"/>
  <c r="N17" i="2" s="1"/>
  <c r="O16" i="2"/>
  <c r="N16" i="2" s="1"/>
  <c r="O15" i="2"/>
  <c r="N15" i="2" s="1"/>
  <c r="O14" i="2"/>
  <c r="N14" i="2" s="1"/>
  <c r="O13" i="2"/>
  <c r="N13" i="2" s="1"/>
  <c r="O12" i="2"/>
  <c r="N12" i="2" s="1"/>
  <c r="O11" i="2"/>
  <c r="N11" i="2" s="1"/>
  <c r="O10" i="2"/>
  <c r="N10" i="2" s="1"/>
  <c r="O9" i="2"/>
  <c r="N9" i="2" s="1"/>
  <c r="O8" i="2"/>
  <c r="N8" i="2" s="1"/>
  <c r="O7" i="2"/>
  <c r="N7" i="2" s="1"/>
  <c r="O6" i="2"/>
  <c r="N6" i="2" s="1"/>
  <c r="O5" i="2"/>
  <c r="N5" i="2" s="1"/>
  <c r="O4" i="2"/>
  <c r="N4" i="2" l="1"/>
  <c r="C49" i="2"/>
  <c r="N19" i="2"/>
  <c r="D49" i="2"/>
</calcChain>
</file>

<file path=xl/sharedStrings.xml><?xml version="1.0" encoding="utf-8"?>
<sst xmlns="http://schemas.openxmlformats.org/spreadsheetml/2006/main" count="579" uniqueCount="203">
  <si>
    <t>Kevin e Paulo Junior</t>
  </si>
  <si>
    <t>Paulo Cesar</t>
  </si>
  <si>
    <t>Ismael</t>
  </si>
  <si>
    <t>Marcos</t>
  </si>
  <si>
    <t>Paulo Junior</t>
  </si>
  <si>
    <t>Kevin</t>
  </si>
  <si>
    <t>Product Backlog</t>
  </si>
  <si>
    <t>Requisitos</t>
  </si>
  <si>
    <t>Descrição</t>
  </si>
  <si>
    <t>Classificação (Essencial, Desejável, Importante)</t>
  </si>
  <si>
    <t>Responsável</t>
  </si>
  <si>
    <t>Tamanho</t>
  </si>
  <si>
    <r>
      <rPr>
        <b/>
        <sz val="11"/>
        <color rgb="FF000000"/>
        <rFont val="Aptos Narrow"/>
        <scheme val="minor"/>
      </rPr>
      <t>Tam(#)</t>
    </r>
    <r>
      <rPr>
        <sz val="11"/>
        <color rgb="FF000000"/>
        <rFont val="Aptos Narrow"/>
        <scheme val="minor"/>
      </rPr>
      <t>(fibonacci)</t>
    </r>
  </si>
  <si>
    <r>
      <rPr>
        <b/>
        <sz val="11"/>
        <color rgb="FF000000"/>
        <rFont val="Aptos Narrow"/>
        <scheme val="minor"/>
      </rPr>
      <t>Prioridade</t>
    </r>
    <r>
      <rPr>
        <sz val="11"/>
        <color rgb="FF000000"/>
        <rFont val="Aptos Narrow"/>
        <scheme val="minor"/>
      </rPr>
      <t xml:space="preserve"> (de 1 a 3)</t>
    </r>
  </si>
  <si>
    <t>Sprint</t>
  </si>
  <si>
    <t>Projeto criado e configurado no GitHub</t>
  </si>
  <si>
    <t>Criação de organização e inclusão de todos os membros e responsáveis</t>
  </si>
  <si>
    <t>IMPORTANTE</t>
  </si>
  <si>
    <t>Sprint 1</t>
  </si>
  <si>
    <t>Documento de Contexto de Negócio e Justificativa do Projeto</t>
  </si>
  <si>
    <t>Criação de documento escrito cotendo dados para embasamento de contexto, objetivo, justificativa, escopo</t>
  </si>
  <si>
    <t>ESSENCIAL</t>
  </si>
  <si>
    <t>Visão de Negócio (Diagrama)</t>
  </si>
  <si>
    <t>Criação de diagrama de visão de negócio para facilitar a visualização do cliente de todo o proceso</t>
  </si>
  <si>
    <t>Protótipo do Site Institucional</t>
  </si>
  <si>
    <t>Criação de modelo para ponto de partida para a criação efetiva do site institucional</t>
  </si>
  <si>
    <t>Beatriz</t>
  </si>
  <si>
    <t>Tela de simulador financeiro (individual)</t>
  </si>
  <si>
    <t>Criação do modelo e da lógica com os dados obtidos para efetuar uma simulação para o cliente assim que ele entrar no site</t>
  </si>
  <si>
    <t>Ferramenta de Gestão de Projeto configurada</t>
  </si>
  <si>
    <t>Criação da ferramenta de gestão Trello com todos os cards, etiquetas, quadros e inclusão dos membros</t>
  </si>
  <si>
    <t>DESEJÁVEL</t>
  </si>
  <si>
    <t>Requisitos populados na ferramenta</t>
  </si>
  <si>
    <t>Inclusão dos requisitos do Backlog na ferramenta de gestão Trello nos devidos cards e cartões para os respectivos responsáveis</t>
  </si>
  <si>
    <t>Documentação do Projeto</t>
  </si>
  <si>
    <t>Criação da apresentação da empresa e de toda sua constitução para apresentação ao cliente</t>
  </si>
  <si>
    <t>Tabelas criadas no MySQL - Individual</t>
  </si>
  <si>
    <t>Criação das tabelas do banco de dados para inserção/registro dos dados a serem capturados futuramente dos clientes</t>
  </si>
  <si>
    <t>Execução de Script de Inserção de Registros</t>
  </si>
  <si>
    <t>Inserção de registros para verificação e consolidação dos dados nas tabelas</t>
  </si>
  <si>
    <t>Execução de Script de Consulta de Dados</t>
  </si>
  <si>
    <t>Consulta aos dados no banco de dados para verificação das querys</t>
  </si>
  <si>
    <t>Instalação e Configuração IDE Arduino</t>
  </si>
  <si>
    <t>Obtenção da ferramenta de desenvolvimento para configuração e estudo do funcionamento do Arduino UNO R3 e o sendor utilizado</t>
  </si>
  <si>
    <t>Ligar Arduino e executar Código com 1 sensor</t>
  </si>
  <si>
    <t>Teste efetivo do funcionamento do Arduino e captura dos dados com o sensor desejado</t>
  </si>
  <si>
    <t>Setup de Client de Virtualização</t>
  </si>
  <si>
    <t>Configuração do servidor utilizando Virtual Box com Sistema Operacional Lubuntu</t>
  </si>
  <si>
    <t>Linux instalado na VM Local</t>
  </si>
  <si>
    <t>Linux Lubuntu em funcionamento em máquina local para simulação de servidor</t>
  </si>
  <si>
    <t>Projetos Atualizados no GItHub / Documentação do Projeto atualizada</t>
  </si>
  <si>
    <t>Obtenção da documentação para retomada dos trabalhos e sua possível atualização e reforço</t>
  </si>
  <si>
    <t>Sprint 2</t>
  </si>
  <si>
    <t>Planilha de Riscos do Projeto</t>
  </si>
  <si>
    <t>Listagem com os riscos que podem interferir na entrega final do projeto</t>
  </si>
  <si>
    <t>Especificação da Dashboard</t>
  </si>
  <si>
    <t>Informações, dados e gráficos explicados com embasamento em fontes confiáveis assim como as KPIs utilizadas</t>
  </si>
  <si>
    <t>Site Estático Institucional - Local - HTML/CSS/JavaScript - com conceito de repetições</t>
  </si>
  <si>
    <t>Tela inicial do site com link com outras páginas dentro do site institucional (Necessário conter laço de repetição FOR ou WHILE)</t>
  </si>
  <si>
    <t>Site Estático Dashboard - Local - Gráfico com ChartJS</t>
  </si>
  <si>
    <t>Tela do site contendo o dashboard que o cliente visualizará após efetuar o login</t>
  </si>
  <si>
    <t>Site Estático Cadastro e Login - Local</t>
  </si>
  <si>
    <t>Tela do site para cadastro e login dos usuários/clientes</t>
  </si>
  <si>
    <t>Diagrama de Solução (Arquitetura Técnica do Projeto)</t>
  </si>
  <si>
    <t>Diagrama com especificação técnica do projeto. Quais tecnologias serão implementadas e como elas se conversam</t>
  </si>
  <si>
    <t>Beatriz e Paulo Cesar</t>
  </si>
  <si>
    <t>Atividades organizadas na ferramenta de Gestão (Sprints/Atividades)</t>
  </si>
  <si>
    <t>Ferramenta Trello atualizada e organizada com os requisitos e seus prazos de entrega</t>
  </si>
  <si>
    <t>Backlog da Sprint (Demanda, Pontuação, Prioridade)</t>
  </si>
  <si>
    <t>Backlog atualizado com novas entregas e sua devida priorização</t>
  </si>
  <si>
    <t>Modelagem Lógica do Projeto v1</t>
  </si>
  <si>
    <t>Modelo lógico das tabelas presentes no banco de dados e seus relacionamentos para melhor visualização do comportamento das mesmas</t>
  </si>
  <si>
    <t>Script de criação do Banco / Tabelas criadas em BD local</t>
  </si>
  <si>
    <t>Tabelas criadas e testadas localmente para posterior envio em produção no servidor</t>
  </si>
  <si>
    <t>Teste com Sensor do Projeto + Gráficos - Simular integração do sistema</t>
  </si>
  <si>
    <t>Teste da captura dos dados com a API Node.js Dat-Acqu-Ino e plotagem com Chart.js</t>
  </si>
  <si>
    <t>Instalar MySQL no servidor de dados da solução (VMLinux)</t>
  </si>
  <si>
    <t>Configuração do banco de dados MySQL Server no servidor Linux Lubuntu</t>
  </si>
  <si>
    <t>Inserção de dados do Arduino no MySQL (VMLinux)</t>
  </si>
  <si>
    <t>Início dos testes de inserção dos dados em ambiente virtual do servidor Linux Lubuntu</t>
  </si>
  <si>
    <t>Validar a solução técnica + Diagrama da Solução (Validado)</t>
  </si>
  <si>
    <t>Diagrama com especificação técnica do projeto. Quais tecnologias serão implementadas e como elas se conversam validada por supervisor</t>
  </si>
  <si>
    <t>Fluxograma do suporte</t>
  </si>
  <si>
    <t>Sprint3</t>
  </si>
  <si>
    <t>Ferramenta de Help Desk</t>
  </si>
  <si>
    <t>SPRINT 1</t>
  </si>
  <si>
    <t>SPRINT 2</t>
  </si>
  <si>
    <t>PROJEÇÃO SPRINT 1</t>
  </si>
  <si>
    <t>PROJEÇÃO SPRINT 2</t>
  </si>
  <si>
    <t>FIBONACCI</t>
  </si>
  <si>
    <t>DATA</t>
  </si>
  <si>
    <t>PROJEÇÃO</t>
  </si>
  <si>
    <t>EFETIVO</t>
  </si>
  <si>
    <t>Riscos do Projeto</t>
  </si>
  <si>
    <t>#</t>
  </si>
  <si>
    <t>Probabilidade (P)
1 - Baixa, 2 - Média, 3 - Alta</t>
  </si>
  <si>
    <t>Impacto (I)
1 - Baixo, 2 - Médio, 3- Alto</t>
  </si>
  <si>
    <t>Fator de Risco (P x I)</t>
  </si>
  <si>
    <t>Ação (Mitigar ou Evitar)</t>
  </si>
  <si>
    <t>Como?</t>
  </si>
  <si>
    <t>Atrasos em entregas</t>
  </si>
  <si>
    <t>Evitar</t>
  </si>
  <si>
    <t>Comprometimento da equipe a cumprir o prazo de entregas</t>
  </si>
  <si>
    <t>Erro de execução no código durante a apresentação</t>
  </si>
  <si>
    <t>Conferência de todos os códigos e scripts a serem apresentados</t>
  </si>
  <si>
    <t>Atraso ou ausência de integrante</t>
  </si>
  <si>
    <t>Evitar/Mitigar</t>
  </si>
  <si>
    <t>Se preparar para chegada com antecedência nas dependências da faculdade, precaução no caminho e preparo pré apresentação (sono, alimentação, higiene, etc)</t>
  </si>
  <si>
    <t>Desorganização no repasse de cargo</t>
  </si>
  <si>
    <t>Inevitável que os cargos serão trocados, então manter organização e comunicação entre as trocas</t>
  </si>
  <si>
    <t>Cliente não gostar do que foi entregue</t>
  </si>
  <si>
    <t>Diálogos constantes do PO com o cliente para manter o escopo bem acordado</t>
  </si>
  <si>
    <t>Turn-over (saída de pessoal)</t>
  </si>
  <si>
    <t>Comprometimento da equipe a cumprir o prazo do contrato, porém, se ocorrer alguma saída, compreensão do restante dos integrantes e remanejamento rápido das tarefas</t>
  </si>
  <si>
    <t>Computador inoperante para apresentação</t>
  </si>
  <si>
    <t>Documentação em Backup em outras máquinas e/ou dispositivos/ferramentas de armazenamento</t>
  </si>
  <si>
    <t>Falta de estudo por parte de algum integrante</t>
  </si>
  <si>
    <t>Acompanhamento e oferta de ajuda para possíveis dificuldades de algum integrante, caso ocorra a negativa do pedido de ajuda, colaborar no momento da apresentação e pontuar algo</t>
  </si>
  <si>
    <t>Erros de gramática e ortografia na documentação</t>
  </si>
  <si>
    <t>Revisão de toda documentação incluindo comentários de códigos, apresentação de slides, etc</t>
  </si>
  <si>
    <t>Vícios de linguagem e utilização de gírias na apresentação</t>
  </si>
  <si>
    <t>Ensaios e feedbacks</t>
  </si>
  <si>
    <t>Sprint 1 Backlog</t>
  </si>
  <si>
    <t>Sprint 2 Backlog</t>
  </si>
  <si>
    <t>Sprint 3 Backlog</t>
  </si>
  <si>
    <t>Sprint 3</t>
  </si>
  <si>
    <t>Documento de Mudança</t>
  </si>
  <si>
    <t>BACKLOG</t>
  </si>
  <si>
    <t>Documentação</t>
  </si>
  <si>
    <t>Atualizar documentação de acordo com a nova pesquisa e com embasamento de dados</t>
  </si>
  <si>
    <t>Essencial</t>
  </si>
  <si>
    <t>Todos</t>
  </si>
  <si>
    <t>Planilha de riscos do Projeto</t>
  </si>
  <si>
    <t>A definir com a Caramico (Planilha com riscos monetários? Com risco de infraestrutura?)</t>
  </si>
  <si>
    <t>Importante</t>
  </si>
  <si>
    <t>Especificação da dashboard</t>
  </si>
  <si>
    <t>A definir com a Caramico (Como o Dashboard funciona? Forma de visualização dos dados)</t>
  </si>
  <si>
    <t>Desejável</t>
  </si>
  <si>
    <t>site institucional</t>
  </si>
  <si>
    <t>site arrumado(Css,JavaScript)</t>
  </si>
  <si>
    <t>Site estático Dashboard</t>
  </si>
  <si>
    <t>Gráfico com ChartJS</t>
  </si>
  <si>
    <t>Site estático de cadastro e login</t>
  </si>
  <si>
    <t>Com conceitos de repetição</t>
  </si>
  <si>
    <t xml:space="preserve">Diagrama de solução </t>
  </si>
  <si>
    <t>Arquitetura Técnica do Projeto - Como? Quem? Quando? Onde?</t>
  </si>
  <si>
    <t>Atividades organizadas nas ferramentas</t>
  </si>
  <si>
    <t>Organização do trello</t>
  </si>
  <si>
    <t>BackLog da Sprint</t>
  </si>
  <si>
    <t>Demanda, Pontuação, Prioridade</t>
  </si>
  <si>
    <t>Modelagem lógica do projeto</t>
  </si>
  <si>
    <t>Facilitação da visualização das tabelas de forma gráfica</t>
  </si>
  <si>
    <t>Tabelas criadas no BD local</t>
  </si>
  <si>
    <t>Revisão das tabelas</t>
  </si>
  <si>
    <t>Gráfico de dados</t>
  </si>
  <si>
    <t>Usar API (Local/Sensor)</t>
  </si>
  <si>
    <t>Simular a integração do Sistema</t>
  </si>
  <si>
    <t>Utilização do sensor com o gráfico</t>
  </si>
  <si>
    <t>Instalar MySQL na VMLinux</t>
  </si>
  <si>
    <t>Instalação de ferramenta de banco de dados em ambiente virtual para maior segurança, melhor acesso e produtividade devido a especificação e isolamento do servidor</t>
  </si>
  <si>
    <t>Inserir os dados do arduíno no MySQL na VM</t>
  </si>
  <si>
    <t>Colocar tabelas na VM</t>
  </si>
  <si>
    <t>Arquitetura Técnica do Projeto - Como as ferramentas se comunicam como um todo</t>
  </si>
  <si>
    <t>Criação da nova calculadora financeira</t>
  </si>
  <si>
    <t>Nova calculadora com os dados atualizados</t>
  </si>
  <si>
    <t>Revisão das tabelas e verificação</t>
  </si>
  <si>
    <t>Verificar autorrelacionamento e relacionamento 1:N</t>
  </si>
  <si>
    <t>Revisão completa da documentação da equipe anterior</t>
  </si>
  <si>
    <t>Ler, corrigir, acrescentar ou retirar aquilo que for nescessário</t>
  </si>
  <si>
    <t>Revisão do código criado no ArdunoIDE</t>
  </si>
  <si>
    <t>Checagem do código do arduino</t>
  </si>
  <si>
    <t>Marcos e Ismael</t>
  </si>
  <si>
    <t>Tela do site institucional</t>
  </si>
  <si>
    <t>Apresentação da empresa</t>
  </si>
  <si>
    <t>P</t>
  </si>
  <si>
    <t>Tela simulador financeiro</t>
  </si>
  <si>
    <t>Primeiro contato do cliente para simulação e possível contratação</t>
  </si>
  <si>
    <t>M</t>
  </si>
  <si>
    <t>Comunicação API</t>
  </si>
  <si>
    <t>Integração do sensor e banco de dados</t>
  </si>
  <si>
    <t>G</t>
  </si>
  <si>
    <t>Integração com banco de dados</t>
  </si>
  <si>
    <t>Integração do site e banco de dados</t>
  </si>
  <si>
    <t>Tela de login</t>
  </si>
  <si>
    <t>Acesso do cliente para visualização das Dashboards</t>
  </si>
  <si>
    <t>Tela de cadastro</t>
  </si>
  <si>
    <t>Cadastro do cliente, captura de informações para banco de dados e inclusão do cliente para poder efetuar login</t>
  </si>
  <si>
    <t>Tela de recuperação de senha</t>
  </si>
  <si>
    <t>Caso usuário perca senha</t>
  </si>
  <si>
    <t>Integração de envio de e-mail para recuperação de senha</t>
  </si>
  <si>
    <t>Meio de comunicação para a recuperação de senha do cliente</t>
  </si>
  <si>
    <t>Funcionalidade para visualização dos dashboards</t>
  </si>
  <si>
    <t>Tela com insights e dashboards para o cliente</t>
  </si>
  <si>
    <t>Tela institucional sobre nós</t>
  </si>
  <si>
    <t>Tela com a história da empresa e um pouco dos serviços</t>
  </si>
  <si>
    <t>Inclusão dos dados dos clientes no banco de dados</t>
  </si>
  <si>
    <t>Entregáveis</t>
  </si>
  <si>
    <t>Realizado</t>
  </si>
  <si>
    <t>Criação do repositório do GitHub</t>
  </si>
  <si>
    <t>Criação das tabelas do banco de dados para inserção/registro dos dados a serem capturados futuramente dos clientes com a sua respectiva modelagem</t>
  </si>
  <si>
    <t>Modelagem e tabelas criadas no MySQL</t>
  </si>
  <si>
    <t>Conexão da API wev-data-viz</t>
  </si>
  <si>
    <t>Conectar a API wev-data-viz para o devido funcionamento do login e cadastro.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</si>
</sst>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rgb="FF000000"/>
      <name val="Aptos Narrow"/>
      <scheme val="minor"/>
    </font>
    <font>
      <sz val="11"/>
      <color rgb="FF000000"/>
      <name val="Aptos Narrow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66B6E8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68">
    <xf numFmtId="0" fontId="0" fillId="0" borderId="0" xfId="0"/>
    <xf numFmtId="0" fontId="0" fillId="0" borderId="4" xfId="0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" fontId="0" fillId="0" borderId="4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0" fillId="7" borderId="7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4" fontId="0" fillId="0" borderId="9" xfId="0" applyNumberForma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9" borderId="4" xfId="0" applyFill="1" applyBorder="1" applyAlignment="1">
      <alignment horizontal="center" vertical="center" wrapText="1"/>
    </xf>
    <xf numFmtId="0" fontId="1" fillId="7" borderId="4" xfId="1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1" fillId="7" borderId="10" xfId="1" applyFill="1" applyBorder="1" applyAlignment="1">
      <alignment horizontal="center" vertical="center" wrapText="1"/>
    </xf>
    <xf numFmtId="0" fontId="1" fillId="7" borderId="16" xfId="1" applyFill="1" applyBorder="1" applyAlignment="1">
      <alignment horizontal="center" vertical="center" wrapText="1"/>
    </xf>
    <xf numFmtId="0" fontId="1" fillId="7" borderId="15" xfId="1" applyFill="1" applyBorder="1" applyAlignment="1">
      <alignment horizontal="center" vertical="center" wrapText="1"/>
    </xf>
    <xf numFmtId="0" fontId="1" fillId="2" borderId="4" xfId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2" fillId="4" borderId="4" xfId="3" applyFont="1" applyBorder="1" applyAlignment="1">
      <alignment horizontal="center" vertical="center" wrapText="1"/>
    </xf>
    <xf numFmtId="0" fontId="2" fillId="3" borderId="4" xfId="2" applyFont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8" borderId="4" xfId="1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2" fillId="4" borderId="1" xfId="3" applyFont="1" applyBorder="1" applyAlignment="1">
      <alignment horizontal="center" vertical="center"/>
    </xf>
    <xf numFmtId="0" fontId="2" fillId="4" borderId="2" xfId="3" applyFont="1" applyBorder="1" applyAlignment="1">
      <alignment horizontal="center" vertical="center"/>
    </xf>
    <xf numFmtId="0" fontId="2" fillId="4" borderId="3" xfId="3" applyFont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2" fillId="3" borderId="9" xfId="2" applyFont="1" applyBorder="1" applyAlignment="1">
      <alignment horizontal="center" vertical="center"/>
    </xf>
  </cellXfs>
  <cellStyles count="4">
    <cellStyle name="20% - Ênfase1" xfId="1" builtinId="30"/>
    <cellStyle name="40% - Ênfase1" xfId="2" builtinId="31"/>
    <cellStyle name="60% - Ênfase1" xfId="3" builtinId="32"/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66B6E8"/>
      <color rgb="FF4E9CCC"/>
      <color rgb="FF5DB0E3"/>
      <color rgb="FF3A93C9"/>
      <color rgb="FF357EAB"/>
      <color rgb="FF4F85A8"/>
      <color rgb="FF4A99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-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 Backlog'!$G$50</c:f>
              <c:strCache>
                <c:ptCount val="1"/>
                <c:pt idx="0">
                  <c:v>PROJEÇÃO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'Product Backlog'!$H$49:$O$49</c:f>
              <c:numCache>
                <c:formatCode>m/d/yyyy</c:formatCode>
                <c:ptCount val="8"/>
                <c:pt idx="0">
                  <c:v>45684</c:v>
                </c:pt>
                <c:pt idx="1">
                  <c:v>45691</c:v>
                </c:pt>
                <c:pt idx="2">
                  <c:v>45698</c:v>
                </c:pt>
                <c:pt idx="3">
                  <c:v>45705</c:v>
                </c:pt>
                <c:pt idx="4">
                  <c:v>45712</c:v>
                </c:pt>
                <c:pt idx="5">
                  <c:v>45719</c:v>
                </c:pt>
                <c:pt idx="6">
                  <c:v>45726</c:v>
                </c:pt>
                <c:pt idx="7">
                  <c:v>45733</c:v>
                </c:pt>
              </c:numCache>
            </c:numRef>
          </c:cat>
          <c:val>
            <c:numRef>
              <c:f>'Product Backlog'!$H$50:$O$50</c:f>
              <c:numCache>
                <c:formatCode>General</c:formatCode>
                <c:ptCount val="8"/>
                <c:pt idx="0">
                  <c:v>232.5</c:v>
                </c:pt>
                <c:pt idx="1">
                  <c:v>116</c:v>
                </c:pt>
                <c:pt idx="2">
                  <c:v>58</c:v>
                </c:pt>
                <c:pt idx="3">
                  <c:v>29</c:v>
                </c:pt>
                <c:pt idx="4">
                  <c:v>14</c:v>
                </c:pt>
                <c:pt idx="5">
                  <c:v>7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A8-4932-AAFB-14C5BC418058}"/>
            </c:ext>
          </c:extLst>
        </c:ser>
        <c:ser>
          <c:idx val="1"/>
          <c:order val="1"/>
          <c:tx>
            <c:strRef>
              <c:f>'Product Backlog'!$G$51</c:f>
              <c:strCache>
                <c:ptCount val="1"/>
                <c:pt idx="0">
                  <c:v>EFETIVO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'Product Backlog'!$H$49:$O$49</c:f>
              <c:numCache>
                <c:formatCode>m/d/yyyy</c:formatCode>
                <c:ptCount val="8"/>
                <c:pt idx="0">
                  <c:v>45684</c:v>
                </c:pt>
                <c:pt idx="1">
                  <c:v>45691</c:v>
                </c:pt>
                <c:pt idx="2">
                  <c:v>45698</c:v>
                </c:pt>
                <c:pt idx="3">
                  <c:v>45705</c:v>
                </c:pt>
                <c:pt idx="4">
                  <c:v>45712</c:v>
                </c:pt>
                <c:pt idx="5">
                  <c:v>45719</c:v>
                </c:pt>
                <c:pt idx="6">
                  <c:v>45726</c:v>
                </c:pt>
                <c:pt idx="7">
                  <c:v>45733</c:v>
                </c:pt>
              </c:numCache>
            </c:numRef>
          </c:cat>
          <c:val>
            <c:numRef>
              <c:f>'Product Backlog'!$H$51:$O$51</c:f>
              <c:numCache>
                <c:formatCode>General</c:formatCode>
                <c:ptCount val="8"/>
                <c:pt idx="0">
                  <c:v>232.5</c:v>
                </c:pt>
                <c:pt idx="1">
                  <c:v>110</c:v>
                </c:pt>
                <c:pt idx="2">
                  <c:v>55</c:v>
                </c:pt>
                <c:pt idx="3">
                  <c:v>20</c:v>
                </c:pt>
                <c:pt idx="4">
                  <c:v>8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A8-4932-AAFB-14C5BC418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337607"/>
        <c:axId val="1621339655"/>
      </c:lineChart>
      <c:dateAx>
        <c:axId val="16213376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339655"/>
        <c:crosses val="autoZero"/>
        <c:auto val="1"/>
        <c:lblOffset val="100"/>
        <c:baseTimeUnit val="days"/>
      </c:dateAx>
      <c:valAx>
        <c:axId val="1621339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337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- 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 Backlog'!$Q$50</c:f>
              <c:strCache>
                <c:ptCount val="1"/>
                <c:pt idx="0">
                  <c:v>PROJEÇÃO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'Product Backlog'!$R$49:$V$49</c:f>
              <c:numCache>
                <c:formatCode>m/d/yyyy</c:formatCode>
                <c:ptCount val="5"/>
                <c:pt idx="0">
                  <c:v>45740</c:v>
                </c:pt>
                <c:pt idx="1">
                  <c:v>45747</c:v>
                </c:pt>
                <c:pt idx="2">
                  <c:v>45754</c:v>
                </c:pt>
                <c:pt idx="3">
                  <c:v>45761</c:v>
                </c:pt>
                <c:pt idx="4">
                  <c:v>45768</c:v>
                </c:pt>
              </c:numCache>
            </c:numRef>
          </c:cat>
          <c:val>
            <c:numRef>
              <c:f>'Product Backlog'!$R$50:$V$50</c:f>
              <c:numCache>
                <c:formatCode>General</c:formatCode>
                <c:ptCount val="5"/>
                <c:pt idx="0">
                  <c:v>199.25</c:v>
                </c:pt>
                <c:pt idx="1">
                  <c:v>80</c:v>
                </c:pt>
                <c:pt idx="2">
                  <c:v>20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CA-4CE2-8845-ED3AFF172B71}"/>
            </c:ext>
          </c:extLst>
        </c:ser>
        <c:ser>
          <c:idx val="1"/>
          <c:order val="1"/>
          <c:tx>
            <c:strRef>
              <c:f>'Product Backlog'!$Q$51</c:f>
              <c:strCache>
                <c:ptCount val="1"/>
                <c:pt idx="0">
                  <c:v>EFETIVO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'Product Backlog'!$R$49:$V$49</c:f>
              <c:numCache>
                <c:formatCode>m/d/yyyy</c:formatCode>
                <c:ptCount val="5"/>
                <c:pt idx="0">
                  <c:v>45740</c:v>
                </c:pt>
                <c:pt idx="1">
                  <c:v>45747</c:v>
                </c:pt>
                <c:pt idx="2">
                  <c:v>45754</c:v>
                </c:pt>
                <c:pt idx="3">
                  <c:v>45761</c:v>
                </c:pt>
                <c:pt idx="4">
                  <c:v>45768</c:v>
                </c:pt>
              </c:numCache>
            </c:numRef>
          </c:cat>
          <c:val>
            <c:numRef>
              <c:f>'Product Backlog'!$R$51:$V$51</c:f>
              <c:numCache>
                <c:formatCode>General</c:formatCode>
                <c:ptCount val="5"/>
                <c:pt idx="0">
                  <c:v>199.25</c:v>
                </c:pt>
                <c:pt idx="1">
                  <c:v>110</c:v>
                </c:pt>
                <c:pt idx="2">
                  <c:v>20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CA-4CE2-8845-ED3AFF172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566919"/>
        <c:axId val="1878568967"/>
      </c:lineChart>
      <c:dateAx>
        <c:axId val="18785669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568967"/>
        <c:crosses val="autoZero"/>
        <c:auto val="1"/>
        <c:lblOffset val="100"/>
        <c:baseTimeUnit val="days"/>
      </c:dateAx>
      <c:valAx>
        <c:axId val="1878568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566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'Backlog do site'!$C$36</c:f>
              <c:strCache>
                <c:ptCount val="1"/>
                <c:pt idx="0">
                  <c:v>Entregáveis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'Backlog do site'!$D$35:$I$35</c:f>
              <c:numCache>
                <c:formatCode>d\-mmm</c:formatCode>
                <c:ptCount val="6"/>
                <c:pt idx="0">
                  <c:v>45691</c:v>
                </c:pt>
                <c:pt idx="1">
                  <c:v>45701</c:v>
                </c:pt>
                <c:pt idx="2">
                  <c:v>45711</c:v>
                </c:pt>
                <c:pt idx="3">
                  <c:v>45718</c:v>
                </c:pt>
                <c:pt idx="4">
                  <c:v>45729</c:v>
                </c:pt>
                <c:pt idx="5">
                  <c:v>45737</c:v>
                </c:pt>
              </c:numCache>
            </c:numRef>
          </c:cat>
          <c:val>
            <c:numRef>
              <c:f>'Backlog do site'!$D$36:$I$36</c:f>
              <c:numCache>
                <c:formatCode>General</c:formatCode>
                <c:ptCount val="6"/>
                <c:pt idx="0">
                  <c:v>11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CC-42B1-889D-CE00C697F926}"/>
            </c:ext>
          </c:extLst>
        </c:ser>
        <c:ser>
          <c:idx val="1"/>
          <c:order val="1"/>
          <c:tx>
            <c:strRef>
              <c:f>'Backlog do site'!$C$37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'Backlog do site'!$D$35:$I$35</c:f>
              <c:numCache>
                <c:formatCode>d\-mmm</c:formatCode>
                <c:ptCount val="6"/>
                <c:pt idx="0">
                  <c:v>45691</c:v>
                </c:pt>
                <c:pt idx="1">
                  <c:v>45701</c:v>
                </c:pt>
                <c:pt idx="2">
                  <c:v>45711</c:v>
                </c:pt>
                <c:pt idx="3">
                  <c:v>45718</c:v>
                </c:pt>
                <c:pt idx="4">
                  <c:v>45729</c:v>
                </c:pt>
                <c:pt idx="5">
                  <c:v>45737</c:v>
                </c:pt>
              </c:numCache>
            </c:numRef>
          </c:cat>
          <c:val>
            <c:numRef>
              <c:f>'Backlog do site'!$D$37:$I$37</c:f>
              <c:numCache>
                <c:formatCode>General</c:formatCode>
                <c:ptCount val="6"/>
                <c:pt idx="0">
                  <c:v>11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CC-42B1-889D-CE00C697F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14792"/>
        <c:axId val="117437448"/>
      </c:lineChart>
      <c:dateAx>
        <c:axId val="874147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37448"/>
        <c:crosses val="autoZero"/>
        <c:auto val="1"/>
        <c:lblOffset val="100"/>
        <c:baseTimeUnit val="days"/>
      </c:dateAx>
      <c:valAx>
        <c:axId val="11743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1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52</xdr:row>
      <xdr:rowOff>133350</xdr:rowOff>
    </xdr:from>
    <xdr:to>
      <xdr:col>14</xdr:col>
      <xdr:colOff>1057275</xdr:colOff>
      <xdr:row>71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119179-AECE-2D56-E8E8-95CABA361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685800</xdr:colOff>
      <xdr:row>52</xdr:row>
      <xdr:rowOff>190500</xdr:rowOff>
    </xdr:from>
    <xdr:to>
      <xdr:col>23</xdr:col>
      <xdr:colOff>190500</xdr:colOff>
      <xdr:row>67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2A0A37-325E-BBF2-60EB-789CCE950C7D}"/>
            </a:ext>
            <a:ext uri="{147F2762-F138-4A5C-976F-8EAC2B608ADB}">
              <a16:predDERef xmlns:a16="http://schemas.microsoft.com/office/drawing/2014/main" pred="{32119179-AECE-2D56-E8E8-95CABA361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38</xdr:row>
      <xdr:rowOff>38100</xdr:rowOff>
    </xdr:from>
    <xdr:to>
      <xdr:col>8</xdr:col>
      <xdr:colOff>381000</xdr:colOff>
      <xdr:row>50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0FDC12-981F-8BA4-7A19-B6DDE88AF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6035C-4D26-4E90-B992-9E81E347C3C0}">
  <dimension ref="B2:V61"/>
  <sheetViews>
    <sheetView tabSelected="1" topLeftCell="A10" workbookViewId="0">
      <selection activeCell="B34" sqref="B34:C36"/>
    </sheetView>
  </sheetViews>
  <sheetFormatPr defaultColWidth="9.109375" defaultRowHeight="18" customHeight="1" x14ac:dyDescent="0.3"/>
  <cols>
    <col min="1" max="1" width="9.109375" style="9"/>
    <col min="2" max="2" width="12" style="9" customWidth="1"/>
    <col min="3" max="3" width="22.6640625" style="9" customWidth="1"/>
    <col min="4" max="6" width="9.109375" style="9"/>
    <col min="7" max="7" width="13.33203125" style="9" customWidth="1"/>
    <col min="8" max="8" width="12.44140625" style="9" customWidth="1"/>
    <col min="9" max="9" width="11.109375" style="9" customWidth="1"/>
    <col min="10" max="10" width="11.44140625" style="9" customWidth="1"/>
    <col min="11" max="11" width="17.44140625" style="9" customWidth="1"/>
    <col min="12" max="12" width="13.33203125" style="9" customWidth="1"/>
    <col min="13" max="13" width="10.44140625" style="9" customWidth="1"/>
    <col min="14" max="14" width="12.109375" style="9" customWidth="1"/>
    <col min="15" max="15" width="16.44140625" style="9" customWidth="1"/>
    <col min="16" max="16" width="19" style="9" customWidth="1"/>
    <col min="17" max="17" width="13.88671875" style="9" customWidth="1"/>
    <col min="18" max="16384" width="9.109375" style="9"/>
  </cols>
  <sheetData>
    <row r="2" spans="2:17" ht="18" customHeight="1" x14ac:dyDescent="0.3">
      <c r="B2" s="44" t="s">
        <v>6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</row>
    <row r="3" spans="2:17" ht="34.5" customHeight="1" x14ac:dyDescent="0.3">
      <c r="B3" s="45" t="s">
        <v>7</v>
      </c>
      <c r="C3" s="45"/>
      <c r="D3" s="45" t="s">
        <v>8</v>
      </c>
      <c r="E3" s="45"/>
      <c r="F3" s="45"/>
      <c r="G3" s="45"/>
      <c r="H3" s="45"/>
      <c r="I3" s="45"/>
      <c r="J3" s="45" t="s">
        <v>9</v>
      </c>
      <c r="K3" s="45"/>
      <c r="L3" s="46" t="s">
        <v>10</v>
      </c>
      <c r="M3" s="46"/>
      <c r="N3" s="6" t="s">
        <v>11</v>
      </c>
      <c r="O3" s="7" t="s">
        <v>12</v>
      </c>
      <c r="P3" s="7" t="s">
        <v>13</v>
      </c>
      <c r="Q3" s="7" t="s">
        <v>14</v>
      </c>
    </row>
    <row r="4" spans="2:17" ht="63.75" customHeight="1" x14ac:dyDescent="0.3">
      <c r="B4" s="42" t="s">
        <v>15</v>
      </c>
      <c r="C4" s="42"/>
      <c r="D4" s="42" t="s">
        <v>198</v>
      </c>
      <c r="E4" s="42"/>
      <c r="F4" s="42"/>
      <c r="G4" s="42"/>
      <c r="H4" s="42"/>
      <c r="I4" s="42"/>
      <c r="J4" s="42" t="s">
        <v>17</v>
      </c>
      <c r="K4" s="42"/>
      <c r="L4" s="43" t="s">
        <v>4</v>
      </c>
      <c r="M4" s="43"/>
      <c r="N4" s="5" t="str">
        <f>IF((O4/4)&gt;13,"G","M")</f>
        <v>M</v>
      </c>
      <c r="O4" s="5">
        <f>5+5+5+5+13</f>
        <v>33</v>
      </c>
      <c r="P4" s="5">
        <f>3+3+3+3+2</f>
        <v>14</v>
      </c>
      <c r="Q4" s="5" t="s">
        <v>18</v>
      </c>
    </row>
    <row r="5" spans="2:17" ht="63.75" customHeight="1" x14ac:dyDescent="0.3">
      <c r="B5" s="42" t="s">
        <v>19</v>
      </c>
      <c r="C5" s="42"/>
      <c r="D5" s="42" t="s">
        <v>20</v>
      </c>
      <c r="E5" s="42"/>
      <c r="F5" s="42"/>
      <c r="G5" s="42"/>
      <c r="H5" s="42"/>
      <c r="I5" s="42"/>
      <c r="J5" s="42" t="s">
        <v>21</v>
      </c>
      <c r="K5" s="42"/>
      <c r="L5" s="43" t="s">
        <v>4</v>
      </c>
      <c r="M5" s="43"/>
      <c r="N5" s="5" t="str">
        <f t="shared" ref="N5:N33" si="0">IF((O5/4)&gt;13,"G","M")</f>
        <v>G</v>
      </c>
      <c r="O5" s="5">
        <f>13+13+21+21+21</f>
        <v>89</v>
      </c>
      <c r="P5" s="5">
        <f>3+3+3+3+3</f>
        <v>15</v>
      </c>
      <c r="Q5" s="5" t="s">
        <v>18</v>
      </c>
    </row>
    <row r="6" spans="2:17" ht="63.75" customHeight="1" x14ac:dyDescent="0.3">
      <c r="B6" s="42"/>
      <c r="C6" s="42"/>
      <c r="D6" s="42"/>
      <c r="E6" s="42"/>
      <c r="F6" s="42"/>
      <c r="G6" s="42"/>
      <c r="H6" s="42"/>
      <c r="I6" s="42"/>
      <c r="J6" s="42" t="s">
        <v>17</v>
      </c>
      <c r="K6" s="42"/>
      <c r="L6" s="43" t="s">
        <v>4</v>
      </c>
      <c r="M6" s="43"/>
      <c r="N6" s="5" t="str">
        <f t="shared" si="0"/>
        <v>M</v>
      </c>
      <c r="O6" s="5">
        <f>3+3+3+5+5</f>
        <v>19</v>
      </c>
      <c r="P6" s="5">
        <f>1+1+1+1+2</f>
        <v>6</v>
      </c>
      <c r="Q6" s="5" t="s">
        <v>18</v>
      </c>
    </row>
    <row r="7" spans="2:17" ht="63.75" customHeight="1" x14ac:dyDescent="0.3">
      <c r="B7" s="42" t="s">
        <v>24</v>
      </c>
      <c r="C7" s="42"/>
      <c r="D7" s="42" t="s">
        <v>25</v>
      </c>
      <c r="E7" s="42"/>
      <c r="F7" s="42"/>
      <c r="G7" s="42"/>
      <c r="H7" s="42"/>
      <c r="I7" s="42"/>
      <c r="J7" s="42" t="s">
        <v>31</v>
      </c>
      <c r="K7" s="42"/>
      <c r="L7" s="43" t="s">
        <v>4</v>
      </c>
      <c r="M7" s="43"/>
      <c r="N7" s="5" t="str">
        <f t="shared" si="0"/>
        <v>M</v>
      </c>
      <c r="O7" s="5">
        <f>8+8+8+13+5</f>
        <v>42</v>
      </c>
      <c r="P7" s="5">
        <f>2+2+2+2+2</f>
        <v>10</v>
      </c>
      <c r="Q7" s="5" t="s">
        <v>18</v>
      </c>
    </row>
    <row r="8" spans="2:17" ht="63.75" customHeight="1" x14ac:dyDescent="0.3">
      <c r="B8" s="42"/>
      <c r="C8" s="42"/>
      <c r="D8" s="42"/>
      <c r="E8" s="42"/>
      <c r="F8" s="42"/>
      <c r="G8" s="42"/>
      <c r="H8" s="42"/>
      <c r="I8" s="42"/>
      <c r="J8" s="42" t="s">
        <v>17</v>
      </c>
      <c r="K8" s="42"/>
      <c r="L8" s="43" t="s">
        <v>4</v>
      </c>
      <c r="M8" s="43"/>
      <c r="N8" s="5" t="str">
        <f t="shared" si="0"/>
        <v>G</v>
      </c>
      <c r="O8" s="5">
        <f>21+21+21+21+13</f>
        <v>97</v>
      </c>
      <c r="P8" s="5">
        <f>3+3+3+3+2</f>
        <v>14</v>
      </c>
      <c r="Q8" s="5" t="s">
        <v>18</v>
      </c>
    </row>
    <row r="9" spans="2:17" ht="63.75" customHeight="1" x14ac:dyDescent="0.3">
      <c r="B9" s="42" t="s">
        <v>29</v>
      </c>
      <c r="C9" s="42"/>
      <c r="D9" s="42" t="s">
        <v>30</v>
      </c>
      <c r="E9" s="42"/>
      <c r="F9" s="42"/>
      <c r="G9" s="42"/>
      <c r="H9" s="42"/>
      <c r="I9" s="42"/>
      <c r="J9" s="42" t="s">
        <v>17</v>
      </c>
      <c r="K9" s="42"/>
      <c r="L9" s="43" t="s">
        <v>4</v>
      </c>
      <c r="M9" s="43"/>
      <c r="N9" s="5" t="str">
        <f t="shared" si="0"/>
        <v>G</v>
      </c>
      <c r="O9" s="5">
        <f>13+13+13+13+13</f>
        <v>65</v>
      </c>
      <c r="P9" s="5">
        <f>2+2+2+2+2</f>
        <v>10</v>
      </c>
      <c r="Q9" s="5" t="s">
        <v>18</v>
      </c>
    </row>
    <row r="10" spans="2:17" ht="63.75" customHeight="1" x14ac:dyDescent="0.3">
      <c r="B10" s="42" t="s">
        <v>32</v>
      </c>
      <c r="C10" s="42"/>
      <c r="D10" s="42" t="s">
        <v>33</v>
      </c>
      <c r="E10" s="42"/>
      <c r="F10" s="42"/>
      <c r="G10" s="42"/>
      <c r="H10" s="42"/>
      <c r="I10" s="42"/>
      <c r="J10" s="42" t="s">
        <v>31</v>
      </c>
      <c r="K10" s="42"/>
      <c r="L10" s="43" t="s">
        <v>4</v>
      </c>
      <c r="M10" s="43"/>
      <c r="N10" s="5" t="str">
        <f t="shared" si="0"/>
        <v>M</v>
      </c>
      <c r="O10" s="5">
        <f>8+8+8+8+13</f>
        <v>45</v>
      </c>
      <c r="P10" s="5">
        <f>2+2+2+2+2</f>
        <v>10</v>
      </c>
      <c r="Q10" s="5" t="s">
        <v>18</v>
      </c>
    </row>
    <row r="11" spans="2:17" ht="63.75" customHeight="1" x14ac:dyDescent="0.3">
      <c r="B11" s="42"/>
      <c r="C11" s="42"/>
      <c r="D11" s="42"/>
      <c r="E11" s="42"/>
      <c r="F11" s="42"/>
      <c r="G11" s="42"/>
      <c r="H11" s="42"/>
      <c r="I11" s="42"/>
      <c r="J11" s="42" t="s">
        <v>21</v>
      </c>
      <c r="K11" s="42"/>
      <c r="L11" s="43" t="s">
        <v>4</v>
      </c>
      <c r="M11" s="43"/>
      <c r="N11" s="5" t="str">
        <f t="shared" si="0"/>
        <v>G</v>
      </c>
      <c r="O11" s="5">
        <f>13+13+13+13+21</f>
        <v>73</v>
      </c>
      <c r="P11" s="5">
        <f>3+3+3+3+3</f>
        <v>15</v>
      </c>
      <c r="Q11" s="5" t="s">
        <v>18</v>
      </c>
    </row>
    <row r="12" spans="2:17" ht="63.75" customHeight="1" x14ac:dyDescent="0.3">
      <c r="B12" s="42" t="s">
        <v>200</v>
      </c>
      <c r="C12" s="42"/>
      <c r="D12" s="42" t="s">
        <v>199</v>
      </c>
      <c r="E12" s="42"/>
      <c r="F12" s="42"/>
      <c r="G12" s="42"/>
      <c r="H12" s="42"/>
      <c r="I12" s="42"/>
      <c r="J12" s="42" t="s">
        <v>21</v>
      </c>
      <c r="K12" s="42"/>
      <c r="L12" s="43" t="s">
        <v>4</v>
      </c>
      <c r="M12" s="43"/>
      <c r="N12" s="5" t="str">
        <f t="shared" si="0"/>
        <v>G</v>
      </c>
      <c r="O12" s="5">
        <f>13+13+13+13+21</f>
        <v>73</v>
      </c>
      <c r="P12" s="5">
        <f>3+3+3+3+3</f>
        <v>15</v>
      </c>
      <c r="Q12" s="5" t="s">
        <v>18</v>
      </c>
    </row>
    <row r="13" spans="2:17" ht="63.75" customHeight="1" x14ac:dyDescent="0.3">
      <c r="B13" s="42" t="s">
        <v>38</v>
      </c>
      <c r="C13" s="42"/>
      <c r="D13" s="42" t="s">
        <v>39</v>
      </c>
      <c r="E13" s="42"/>
      <c r="F13" s="42"/>
      <c r="G13" s="42"/>
      <c r="H13" s="42"/>
      <c r="I13" s="42"/>
      <c r="J13" s="42" t="s">
        <v>17</v>
      </c>
      <c r="K13" s="42"/>
      <c r="L13" s="43" t="s">
        <v>4</v>
      </c>
      <c r="M13" s="43"/>
      <c r="N13" s="5" t="str">
        <f t="shared" si="0"/>
        <v>M</v>
      </c>
      <c r="O13" s="5">
        <f>8+8+8+8+13</f>
        <v>45</v>
      </c>
      <c r="P13" s="5">
        <f>2+2+2+2+2</f>
        <v>10</v>
      </c>
      <c r="Q13" s="5" t="s">
        <v>18</v>
      </c>
    </row>
    <row r="14" spans="2:17" ht="63.75" customHeight="1" x14ac:dyDescent="0.3">
      <c r="B14" s="42" t="s">
        <v>40</v>
      </c>
      <c r="C14" s="42"/>
      <c r="D14" s="42" t="s">
        <v>41</v>
      </c>
      <c r="E14" s="42"/>
      <c r="F14" s="42"/>
      <c r="G14" s="42"/>
      <c r="H14" s="42"/>
      <c r="I14" s="42"/>
      <c r="J14" s="42" t="s">
        <v>17</v>
      </c>
      <c r="K14" s="42"/>
      <c r="L14" s="43" t="s">
        <v>4</v>
      </c>
      <c r="M14" s="43"/>
      <c r="N14" s="5" t="str">
        <f t="shared" si="0"/>
        <v>M</v>
      </c>
      <c r="O14" s="5">
        <f>8+8+8+8+13</f>
        <v>45</v>
      </c>
      <c r="P14" s="5">
        <f>2+2+2+2+2</f>
        <v>10</v>
      </c>
      <c r="Q14" s="5" t="s">
        <v>18</v>
      </c>
    </row>
    <row r="15" spans="2:17" ht="63.75" customHeight="1" x14ac:dyDescent="0.3">
      <c r="B15" s="42"/>
      <c r="C15" s="42"/>
      <c r="D15" s="42"/>
      <c r="E15" s="42"/>
      <c r="F15" s="42"/>
      <c r="G15" s="42"/>
      <c r="H15" s="42"/>
      <c r="I15" s="42"/>
      <c r="J15" s="42" t="s">
        <v>21</v>
      </c>
      <c r="K15" s="42"/>
      <c r="L15" s="43" t="s">
        <v>4</v>
      </c>
      <c r="M15" s="43"/>
      <c r="N15" s="5" t="str">
        <f t="shared" si="0"/>
        <v>G</v>
      </c>
      <c r="O15" s="5">
        <f>21+21+13+21+21</f>
        <v>97</v>
      </c>
      <c r="P15" s="5">
        <f>3+3+3+3+3</f>
        <v>15</v>
      </c>
      <c r="Q15" s="5" t="s">
        <v>18</v>
      </c>
    </row>
    <row r="16" spans="2:17" ht="63.75" customHeight="1" x14ac:dyDescent="0.3">
      <c r="B16" s="42"/>
      <c r="C16" s="42"/>
      <c r="D16" s="42"/>
      <c r="E16" s="42"/>
      <c r="F16" s="42"/>
      <c r="G16" s="42"/>
      <c r="H16" s="42"/>
      <c r="I16" s="42"/>
      <c r="J16" s="42" t="s">
        <v>21</v>
      </c>
      <c r="K16" s="42"/>
      <c r="L16" s="43" t="s">
        <v>4</v>
      </c>
      <c r="M16" s="43"/>
      <c r="N16" s="5" t="str">
        <f t="shared" si="0"/>
        <v>G</v>
      </c>
      <c r="O16" s="5">
        <f>21+21+13+21+21</f>
        <v>97</v>
      </c>
      <c r="P16" s="5">
        <f>3+3+3+3+3</f>
        <v>15</v>
      </c>
      <c r="Q16" s="5" t="s">
        <v>18</v>
      </c>
    </row>
    <row r="17" spans="2:17" ht="63.75" customHeight="1" x14ac:dyDescent="0.3">
      <c r="B17" s="42"/>
      <c r="C17" s="42"/>
      <c r="D17" s="42"/>
      <c r="E17" s="42"/>
      <c r="F17" s="42"/>
      <c r="G17" s="42"/>
      <c r="H17" s="42"/>
      <c r="I17" s="42"/>
      <c r="J17" s="42" t="s">
        <v>17</v>
      </c>
      <c r="K17" s="42"/>
      <c r="L17" s="43" t="s">
        <v>4</v>
      </c>
      <c r="M17" s="43"/>
      <c r="N17" s="5" t="str">
        <f t="shared" si="0"/>
        <v>G</v>
      </c>
      <c r="O17" s="5">
        <f>13+13+13+13+13</f>
        <v>65</v>
      </c>
      <c r="P17" s="5">
        <f>2+2+2+2+3</f>
        <v>11</v>
      </c>
      <c r="Q17" s="5" t="s">
        <v>18</v>
      </c>
    </row>
    <row r="18" spans="2:17" ht="63.75" customHeight="1" x14ac:dyDescent="0.3">
      <c r="B18" s="42"/>
      <c r="C18" s="42"/>
      <c r="D18" s="42"/>
      <c r="E18" s="42"/>
      <c r="F18" s="42"/>
      <c r="G18" s="42"/>
      <c r="H18" s="42"/>
      <c r="I18" s="42"/>
      <c r="J18" s="42" t="s">
        <v>17</v>
      </c>
      <c r="K18" s="42"/>
      <c r="L18" s="43" t="s">
        <v>4</v>
      </c>
      <c r="M18" s="43"/>
      <c r="N18" s="5" t="str">
        <f t="shared" si="0"/>
        <v>M</v>
      </c>
      <c r="O18" s="5">
        <f>8+8+8+8+13</f>
        <v>45</v>
      </c>
      <c r="P18" s="5">
        <f>2+2+2+2+2</f>
        <v>10</v>
      </c>
      <c r="Q18" s="5" t="s">
        <v>18</v>
      </c>
    </row>
    <row r="19" spans="2:17" ht="63.75" customHeight="1" x14ac:dyDescent="0.3">
      <c r="B19" s="37"/>
      <c r="C19" s="37"/>
      <c r="D19" s="37"/>
      <c r="E19" s="37"/>
      <c r="F19" s="37"/>
      <c r="G19" s="37"/>
      <c r="H19" s="37"/>
      <c r="I19" s="37"/>
      <c r="J19" s="37" t="s">
        <v>31</v>
      </c>
      <c r="K19" s="37"/>
      <c r="L19" s="43" t="s">
        <v>4</v>
      </c>
      <c r="M19" s="43"/>
      <c r="N19" s="8" t="str">
        <f t="shared" si="0"/>
        <v>G</v>
      </c>
      <c r="O19" s="8">
        <f>5+5+21+13+13</f>
        <v>57</v>
      </c>
      <c r="P19" s="8">
        <f>3+3+1+3+2</f>
        <v>12</v>
      </c>
      <c r="Q19" s="8" t="s">
        <v>52</v>
      </c>
    </row>
    <row r="20" spans="2:17" ht="63.75" customHeight="1" x14ac:dyDescent="0.3">
      <c r="B20" s="37" t="s">
        <v>53</v>
      </c>
      <c r="C20" s="37"/>
      <c r="D20" s="37" t="s">
        <v>54</v>
      </c>
      <c r="E20" s="37"/>
      <c r="F20" s="37"/>
      <c r="G20" s="37"/>
      <c r="H20" s="37"/>
      <c r="I20" s="37"/>
      <c r="J20" s="37" t="s">
        <v>17</v>
      </c>
      <c r="K20" s="37"/>
      <c r="L20" s="43" t="s">
        <v>4</v>
      </c>
      <c r="M20" s="43"/>
      <c r="N20" s="8" t="str">
        <f t="shared" si="0"/>
        <v>G</v>
      </c>
      <c r="O20" s="8">
        <f>8+21+8+8+13</f>
        <v>58</v>
      </c>
      <c r="P20" s="8">
        <f>1+2+1+1+2</f>
        <v>7</v>
      </c>
      <c r="Q20" s="8" t="s">
        <v>52</v>
      </c>
    </row>
    <row r="21" spans="2:17" ht="63.75" customHeight="1" x14ac:dyDescent="0.3">
      <c r="B21" s="37" t="s">
        <v>55</v>
      </c>
      <c r="C21" s="37"/>
      <c r="D21" s="37" t="s">
        <v>56</v>
      </c>
      <c r="E21" s="37"/>
      <c r="F21" s="37"/>
      <c r="G21" s="37"/>
      <c r="H21" s="37"/>
      <c r="I21" s="37"/>
      <c r="J21" s="37" t="s">
        <v>17</v>
      </c>
      <c r="K21" s="37"/>
      <c r="L21" s="43" t="s">
        <v>4</v>
      </c>
      <c r="M21" s="43"/>
      <c r="N21" s="8" t="str">
        <f t="shared" si="0"/>
        <v>G</v>
      </c>
      <c r="O21" s="8">
        <f>8+13+8+8+21</f>
        <v>58</v>
      </c>
      <c r="P21" s="8">
        <f>1+2+1+1+3</f>
        <v>8</v>
      </c>
      <c r="Q21" s="8" t="s">
        <v>52</v>
      </c>
    </row>
    <row r="22" spans="2:17" ht="63.75" customHeight="1" x14ac:dyDescent="0.3">
      <c r="B22" s="37" t="s">
        <v>57</v>
      </c>
      <c r="C22" s="37"/>
      <c r="D22" s="37" t="s">
        <v>58</v>
      </c>
      <c r="E22" s="37"/>
      <c r="F22" s="37"/>
      <c r="G22" s="37"/>
      <c r="H22" s="37"/>
      <c r="I22" s="37"/>
      <c r="J22" s="37" t="s">
        <v>21</v>
      </c>
      <c r="K22" s="37"/>
      <c r="L22" s="43" t="s">
        <v>4</v>
      </c>
      <c r="M22" s="43"/>
      <c r="N22" s="8" t="str">
        <f t="shared" si="0"/>
        <v>G</v>
      </c>
      <c r="O22" s="8">
        <f>21+21+21+21+21</f>
        <v>105</v>
      </c>
      <c r="P22" s="8">
        <f>1+2+1+1+3</f>
        <v>8</v>
      </c>
      <c r="Q22" s="8" t="s">
        <v>52</v>
      </c>
    </row>
    <row r="23" spans="2:17" ht="63.75" customHeight="1" x14ac:dyDescent="0.3">
      <c r="B23" s="37" t="s">
        <v>59</v>
      </c>
      <c r="C23" s="37"/>
      <c r="D23" s="37" t="s">
        <v>60</v>
      </c>
      <c r="E23" s="37"/>
      <c r="F23" s="37"/>
      <c r="G23" s="37"/>
      <c r="H23" s="37"/>
      <c r="I23" s="37"/>
      <c r="J23" s="37" t="s">
        <v>21</v>
      </c>
      <c r="K23" s="37"/>
      <c r="L23" s="43" t="s">
        <v>4</v>
      </c>
      <c r="M23" s="43"/>
      <c r="N23" s="8" t="str">
        <f t="shared" si="0"/>
        <v>G</v>
      </c>
      <c r="O23" s="8">
        <f>13+21+13+13+21</f>
        <v>81</v>
      </c>
      <c r="P23" s="8">
        <f>3+3+3+3+3</f>
        <v>15</v>
      </c>
      <c r="Q23" s="8" t="s">
        <v>52</v>
      </c>
    </row>
    <row r="24" spans="2:17" ht="63.75" customHeight="1" x14ac:dyDescent="0.3">
      <c r="B24" s="37" t="s">
        <v>61</v>
      </c>
      <c r="C24" s="37"/>
      <c r="D24" s="37" t="s">
        <v>62</v>
      </c>
      <c r="E24" s="37"/>
      <c r="F24" s="37"/>
      <c r="G24" s="37"/>
      <c r="H24" s="37"/>
      <c r="I24" s="37"/>
      <c r="J24" s="37" t="s">
        <v>21</v>
      </c>
      <c r="K24" s="37"/>
      <c r="L24" s="43" t="s">
        <v>4</v>
      </c>
      <c r="M24" s="43"/>
      <c r="N24" s="8" t="str">
        <f t="shared" si="0"/>
        <v>G</v>
      </c>
      <c r="O24" s="8">
        <f>13+13+13+13+21</f>
        <v>73</v>
      </c>
      <c r="P24" s="8">
        <f>3+3+3+3+3</f>
        <v>15</v>
      </c>
      <c r="Q24" s="8" t="s">
        <v>52</v>
      </c>
    </row>
    <row r="25" spans="2:17" ht="63.75" customHeight="1" x14ac:dyDescent="0.3">
      <c r="B25" s="37" t="s">
        <v>201</v>
      </c>
      <c r="C25" s="37"/>
      <c r="D25" s="37" t="s">
        <v>202</v>
      </c>
      <c r="E25" s="37"/>
      <c r="F25" s="37"/>
      <c r="G25" s="37"/>
      <c r="H25" s="37"/>
      <c r="I25" s="37"/>
      <c r="J25" s="37" t="s">
        <v>17</v>
      </c>
      <c r="K25" s="37"/>
      <c r="L25" s="43" t="s">
        <v>4</v>
      </c>
      <c r="M25" s="43"/>
      <c r="N25" s="8" t="str">
        <f t="shared" si="0"/>
        <v>M</v>
      </c>
      <c r="O25" s="8">
        <f>5+5+5+5+13</f>
        <v>33</v>
      </c>
      <c r="P25" s="8">
        <f>1+1+1+1+3</f>
        <v>7</v>
      </c>
      <c r="Q25" s="8" t="s">
        <v>52</v>
      </c>
    </row>
    <row r="26" spans="2:17" ht="63.75" customHeight="1" x14ac:dyDescent="0.3">
      <c r="B26" s="37" t="s">
        <v>66</v>
      </c>
      <c r="C26" s="37"/>
      <c r="D26" s="37" t="s">
        <v>67</v>
      </c>
      <c r="E26" s="37"/>
      <c r="F26" s="37"/>
      <c r="G26" s="37"/>
      <c r="H26" s="37"/>
      <c r="I26" s="37"/>
      <c r="J26" s="37" t="s">
        <v>31</v>
      </c>
      <c r="K26" s="37"/>
      <c r="L26" s="43" t="s">
        <v>4</v>
      </c>
      <c r="M26" s="43"/>
      <c r="N26" s="8" t="str">
        <f t="shared" si="0"/>
        <v>M</v>
      </c>
      <c r="O26" s="8">
        <f>3+5+5+3+8</f>
        <v>24</v>
      </c>
      <c r="P26" s="8">
        <f>1+2+1+1+2</f>
        <v>7</v>
      </c>
      <c r="Q26" s="8" t="s">
        <v>52</v>
      </c>
    </row>
    <row r="27" spans="2:17" ht="63.75" customHeight="1" x14ac:dyDescent="0.3">
      <c r="B27" s="37"/>
      <c r="C27" s="37"/>
      <c r="D27" s="37"/>
      <c r="E27" s="37"/>
      <c r="F27" s="37"/>
      <c r="G27" s="37"/>
      <c r="H27" s="37"/>
      <c r="I27" s="37"/>
      <c r="J27" s="37" t="s">
        <v>17</v>
      </c>
      <c r="K27" s="37"/>
      <c r="L27" s="43" t="s">
        <v>4</v>
      </c>
      <c r="M27" s="43"/>
      <c r="N27" s="8" t="str">
        <f t="shared" si="0"/>
        <v>M</v>
      </c>
      <c r="O27" s="17">
        <f>3+13+5+3+21</f>
        <v>45</v>
      </c>
      <c r="P27" s="8">
        <f>1+3+1+1+3</f>
        <v>9</v>
      </c>
      <c r="Q27" s="8" t="s">
        <v>52</v>
      </c>
    </row>
    <row r="28" spans="2:17" ht="63.75" customHeight="1" x14ac:dyDescent="0.3">
      <c r="B28" s="37"/>
      <c r="C28" s="37"/>
      <c r="D28" s="37"/>
      <c r="E28" s="37"/>
      <c r="F28" s="37"/>
      <c r="G28" s="37"/>
      <c r="H28" s="37"/>
      <c r="I28" s="37"/>
      <c r="J28" s="37" t="s">
        <v>17</v>
      </c>
      <c r="K28" s="37"/>
      <c r="L28" s="43" t="s">
        <v>4</v>
      </c>
      <c r="M28" s="43"/>
      <c r="N28" s="8" t="str">
        <f t="shared" si="0"/>
        <v>M</v>
      </c>
      <c r="O28" s="8">
        <f>8+5+8+8+13</f>
        <v>42</v>
      </c>
      <c r="P28" s="16">
        <f>3+2+3+3+2</f>
        <v>13</v>
      </c>
      <c r="Q28" s="8" t="s">
        <v>52</v>
      </c>
    </row>
    <row r="29" spans="2:17" ht="63.75" customHeight="1" x14ac:dyDescent="0.3">
      <c r="B29" s="37"/>
      <c r="C29" s="37"/>
      <c r="D29" s="37"/>
      <c r="E29" s="37"/>
      <c r="F29" s="37"/>
      <c r="G29" s="37"/>
      <c r="H29" s="37"/>
      <c r="I29" s="37"/>
      <c r="J29" s="37" t="s">
        <v>31</v>
      </c>
      <c r="K29" s="37"/>
      <c r="L29" s="43" t="s">
        <v>4</v>
      </c>
      <c r="M29" s="43"/>
      <c r="N29" s="8" t="str">
        <f t="shared" si="0"/>
        <v>G</v>
      </c>
      <c r="O29" s="18">
        <f>8+21+8+8+13</f>
        <v>58</v>
      </c>
      <c r="P29" s="8">
        <f>3+3+3+3+1</f>
        <v>13</v>
      </c>
      <c r="Q29" s="8" t="s">
        <v>52</v>
      </c>
    </row>
    <row r="30" spans="2:17" ht="63.75" customHeight="1" x14ac:dyDescent="0.3">
      <c r="B30" s="37"/>
      <c r="C30" s="37"/>
      <c r="D30" s="37"/>
      <c r="E30" s="37"/>
      <c r="F30" s="37"/>
      <c r="G30" s="37"/>
      <c r="H30" s="37"/>
      <c r="I30" s="37"/>
      <c r="J30" s="37" t="s">
        <v>17</v>
      </c>
      <c r="K30" s="37"/>
      <c r="L30" s="43" t="s">
        <v>4</v>
      </c>
      <c r="M30" s="43"/>
      <c r="N30" s="8" t="str">
        <f t="shared" si="0"/>
        <v>G</v>
      </c>
      <c r="O30" s="8">
        <f>8+13+8+8+21</f>
        <v>58</v>
      </c>
      <c r="P30" s="8">
        <f>2+3+2+2+2</f>
        <v>11</v>
      </c>
      <c r="Q30" s="8" t="s">
        <v>52</v>
      </c>
    </row>
    <row r="31" spans="2:17" ht="63.75" customHeight="1" x14ac:dyDescent="0.3">
      <c r="B31" s="37" t="s">
        <v>76</v>
      </c>
      <c r="C31" s="37"/>
      <c r="D31" s="37" t="s">
        <v>77</v>
      </c>
      <c r="E31" s="37"/>
      <c r="F31" s="37"/>
      <c r="G31" s="37"/>
      <c r="H31" s="37"/>
      <c r="I31" s="37"/>
      <c r="J31" s="37" t="s">
        <v>17</v>
      </c>
      <c r="K31" s="37"/>
      <c r="L31" s="43" t="s">
        <v>4</v>
      </c>
      <c r="M31" s="43"/>
      <c r="N31" s="8" t="str">
        <f t="shared" si="0"/>
        <v>M</v>
      </c>
      <c r="O31" s="8">
        <f>8+5+13+8+8</f>
        <v>42</v>
      </c>
      <c r="P31" s="8">
        <f>3+2+1+3+1</f>
        <v>10</v>
      </c>
      <c r="Q31" s="8" t="s">
        <v>52</v>
      </c>
    </row>
    <row r="32" spans="2:17" ht="63.75" customHeight="1" x14ac:dyDescent="0.3">
      <c r="B32" s="37"/>
      <c r="C32" s="37"/>
      <c r="D32" s="37"/>
      <c r="E32" s="37"/>
      <c r="F32" s="37"/>
      <c r="G32" s="37"/>
      <c r="H32" s="37"/>
      <c r="I32" s="37"/>
      <c r="J32" s="37" t="s">
        <v>17</v>
      </c>
      <c r="K32" s="37"/>
      <c r="L32" s="43" t="s">
        <v>4</v>
      </c>
      <c r="M32" s="43"/>
      <c r="N32" s="8" t="str">
        <f t="shared" si="0"/>
        <v>M</v>
      </c>
      <c r="O32" s="8">
        <f>8+5+8+8+13</f>
        <v>42</v>
      </c>
      <c r="P32" s="8">
        <f>3+3+2+3+2</f>
        <v>13</v>
      </c>
      <c r="Q32" s="8" t="s">
        <v>52</v>
      </c>
    </row>
    <row r="33" spans="2:22" ht="82.5" customHeight="1" x14ac:dyDescent="0.3">
      <c r="B33" s="39"/>
      <c r="C33" s="40"/>
      <c r="D33" s="39"/>
      <c r="E33" s="41"/>
      <c r="F33" s="41"/>
      <c r="G33" s="41"/>
      <c r="H33" s="41"/>
      <c r="I33" s="40"/>
      <c r="J33" s="39" t="s">
        <v>17</v>
      </c>
      <c r="K33" s="40"/>
      <c r="L33" s="43" t="s">
        <v>4</v>
      </c>
      <c r="M33" s="43"/>
      <c r="N33" s="17" t="str">
        <f t="shared" si="0"/>
        <v>M</v>
      </c>
      <c r="O33" s="17">
        <f>3+5+5+3+5</f>
        <v>21</v>
      </c>
      <c r="P33" s="17">
        <f>2+1+2+2+1</f>
        <v>8</v>
      </c>
      <c r="Q33" s="17" t="s">
        <v>52</v>
      </c>
    </row>
    <row r="34" spans="2:22" ht="75.75" customHeight="1" x14ac:dyDescent="0.3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43" t="s">
        <v>4</v>
      </c>
      <c r="M34" s="43"/>
      <c r="N34" s="27"/>
      <c r="O34" s="28"/>
      <c r="P34" s="28"/>
      <c r="Q34" s="27" t="s">
        <v>83</v>
      </c>
    </row>
    <row r="35" spans="2:22" ht="75" customHeight="1" x14ac:dyDescent="0.3"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43" t="s">
        <v>4</v>
      </c>
      <c r="M35" s="43"/>
      <c r="N35" s="27"/>
      <c r="O35" s="27"/>
      <c r="P35" s="27"/>
      <c r="Q35" s="27" t="s">
        <v>83</v>
      </c>
    </row>
    <row r="36" spans="2:22" ht="68.25" customHeight="1" x14ac:dyDescent="0.3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43" t="s">
        <v>4</v>
      </c>
      <c r="M36" s="43"/>
      <c r="N36" s="27"/>
      <c r="O36" s="27"/>
      <c r="P36" s="27"/>
      <c r="Q36" s="27" t="s">
        <v>83</v>
      </c>
    </row>
    <row r="48" spans="2:22" ht="18" customHeight="1" x14ac:dyDescent="0.3">
      <c r="C48" s="19" t="s">
        <v>85</v>
      </c>
      <c r="D48" s="48" t="s">
        <v>86</v>
      </c>
      <c r="E48" s="48"/>
      <c r="G48" s="48" t="s">
        <v>87</v>
      </c>
      <c r="H48" s="48"/>
      <c r="I48" s="48"/>
      <c r="J48" s="48"/>
      <c r="K48" s="48"/>
      <c r="L48" s="48"/>
      <c r="M48" s="48"/>
      <c r="N48" s="48"/>
      <c r="O48" s="48"/>
      <c r="Q48" s="48" t="s">
        <v>88</v>
      </c>
      <c r="R48" s="48"/>
      <c r="S48" s="48"/>
      <c r="T48" s="48"/>
      <c r="U48" s="48"/>
      <c r="V48" s="48"/>
    </row>
    <row r="49" spans="2:22" ht="18" customHeight="1" x14ac:dyDescent="0.3">
      <c r="B49" s="4" t="s">
        <v>89</v>
      </c>
      <c r="C49" s="23">
        <f>SUM(O4:O18)/4</f>
        <v>232.5</v>
      </c>
      <c r="D49" s="48">
        <f>SUM(O19:O33)/4</f>
        <v>199.25</v>
      </c>
      <c r="E49" s="48"/>
      <c r="G49" s="12" t="s">
        <v>90</v>
      </c>
      <c r="H49" s="21">
        <v>45684</v>
      </c>
      <c r="I49" s="21">
        <v>45691</v>
      </c>
      <c r="J49" s="21">
        <v>45698</v>
      </c>
      <c r="K49" s="21">
        <v>45705</v>
      </c>
      <c r="L49" s="21">
        <v>45712</v>
      </c>
      <c r="M49" s="21">
        <v>45719</v>
      </c>
      <c r="N49" s="21">
        <v>45726</v>
      </c>
      <c r="O49" s="21">
        <v>45733</v>
      </c>
      <c r="Q49" s="4" t="s">
        <v>90</v>
      </c>
      <c r="R49" s="14">
        <v>45740</v>
      </c>
      <c r="S49" s="14">
        <v>45747</v>
      </c>
      <c r="T49" s="14">
        <v>45754</v>
      </c>
      <c r="U49" s="14">
        <v>45761</v>
      </c>
      <c r="V49" s="14">
        <v>45768</v>
      </c>
    </row>
    <row r="50" spans="2:22" ht="18" customHeight="1" x14ac:dyDescent="0.3">
      <c r="G50" s="12" t="s">
        <v>91</v>
      </c>
      <c r="H50" s="12">
        <v>232.5</v>
      </c>
      <c r="I50" s="12">
        <v>116</v>
      </c>
      <c r="J50" s="12">
        <v>58</v>
      </c>
      <c r="K50" s="12">
        <v>29</v>
      </c>
      <c r="L50" s="12">
        <v>14</v>
      </c>
      <c r="M50" s="12">
        <v>7</v>
      </c>
      <c r="N50" s="12">
        <v>3</v>
      </c>
      <c r="O50" s="12">
        <v>1</v>
      </c>
      <c r="Q50" s="4" t="s">
        <v>91</v>
      </c>
      <c r="R50" s="4">
        <v>199.25</v>
      </c>
      <c r="S50" s="4">
        <v>80</v>
      </c>
      <c r="T50" s="4">
        <v>20</v>
      </c>
      <c r="U50" s="4">
        <v>5</v>
      </c>
      <c r="V50" s="4">
        <v>1</v>
      </c>
    </row>
    <row r="51" spans="2:22" ht="18" customHeight="1" x14ac:dyDescent="0.3">
      <c r="G51" s="4" t="s">
        <v>92</v>
      </c>
      <c r="H51" s="4">
        <v>232.5</v>
      </c>
      <c r="I51" s="4">
        <v>110</v>
      </c>
      <c r="J51" s="4">
        <v>55</v>
      </c>
      <c r="K51" s="4">
        <v>20</v>
      </c>
      <c r="L51" s="4">
        <v>8</v>
      </c>
      <c r="M51" s="4">
        <v>5</v>
      </c>
      <c r="N51" s="4">
        <v>2</v>
      </c>
      <c r="O51" s="4">
        <v>1</v>
      </c>
      <c r="Q51" s="4" t="s">
        <v>92</v>
      </c>
      <c r="R51" s="4">
        <v>199.25</v>
      </c>
      <c r="S51" s="4">
        <v>110</v>
      </c>
      <c r="T51" s="4">
        <v>20</v>
      </c>
      <c r="U51" s="4">
        <v>4</v>
      </c>
      <c r="V51" s="4">
        <v>0</v>
      </c>
    </row>
    <row r="60" spans="2:22" ht="18" customHeight="1" x14ac:dyDescent="0.3">
      <c r="M60" s="20"/>
      <c r="N60" s="20"/>
      <c r="O60" s="20"/>
    </row>
    <row r="61" spans="2:22" ht="18" customHeight="1" x14ac:dyDescent="0.3">
      <c r="M61" s="22"/>
      <c r="N61" s="22"/>
      <c r="O61" s="22"/>
    </row>
  </sheetData>
  <mergeCells count="141">
    <mergeCell ref="D48:E48"/>
    <mergeCell ref="D49:E49"/>
    <mergeCell ref="G48:O48"/>
    <mergeCell ref="Q48:V48"/>
    <mergeCell ref="B13:C13"/>
    <mergeCell ref="L13:M13"/>
    <mergeCell ref="B14:C14"/>
    <mergeCell ref="L14:M14"/>
    <mergeCell ref="D13:I13"/>
    <mergeCell ref="D14:I14"/>
    <mergeCell ref="L15:M15"/>
    <mergeCell ref="B16:C16"/>
    <mergeCell ref="L16:M16"/>
    <mergeCell ref="D15:I15"/>
    <mergeCell ref="D16:I16"/>
    <mergeCell ref="J15:K15"/>
    <mergeCell ref="J16:K16"/>
    <mergeCell ref="B15:C15"/>
    <mergeCell ref="B20:C20"/>
    <mergeCell ref="D20:I20"/>
    <mergeCell ref="J20:K20"/>
    <mergeCell ref="L20:M20"/>
    <mergeCell ref="B21:C21"/>
    <mergeCell ref="D21:I21"/>
    <mergeCell ref="B9:C9"/>
    <mergeCell ref="L9:M9"/>
    <mergeCell ref="B10:C10"/>
    <mergeCell ref="L10:M10"/>
    <mergeCell ref="D9:I9"/>
    <mergeCell ref="D10:I10"/>
    <mergeCell ref="B11:C11"/>
    <mergeCell ref="L11:M11"/>
    <mergeCell ref="B12:C12"/>
    <mergeCell ref="L12:M12"/>
    <mergeCell ref="D11:I11"/>
    <mergeCell ref="D12:I12"/>
    <mergeCell ref="B6:C6"/>
    <mergeCell ref="L6:M6"/>
    <mergeCell ref="D5:I5"/>
    <mergeCell ref="D6:I6"/>
    <mergeCell ref="B7:C7"/>
    <mergeCell ref="L7:M7"/>
    <mergeCell ref="B8:C8"/>
    <mergeCell ref="L8:M8"/>
    <mergeCell ref="D7:I7"/>
    <mergeCell ref="D8:I8"/>
    <mergeCell ref="B2:Q2"/>
    <mergeCell ref="D17:I17"/>
    <mergeCell ref="D18:I18"/>
    <mergeCell ref="D19:I19"/>
    <mergeCell ref="J3:K3"/>
    <mergeCell ref="D3:I3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B3:C3"/>
    <mergeCell ref="L3:M3"/>
    <mergeCell ref="B4:C4"/>
    <mergeCell ref="L4:M4"/>
    <mergeCell ref="D4:I4"/>
    <mergeCell ref="B5:C5"/>
    <mergeCell ref="L5:M5"/>
    <mergeCell ref="J21:K21"/>
    <mergeCell ref="L21:M21"/>
    <mergeCell ref="J17:K17"/>
    <mergeCell ref="J18:K18"/>
    <mergeCell ref="J19:K19"/>
    <mergeCell ref="B19:C19"/>
    <mergeCell ref="L19:M19"/>
    <mergeCell ref="B17:C17"/>
    <mergeCell ref="L17:M17"/>
    <mergeCell ref="B18:C18"/>
    <mergeCell ref="L18:M18"/>
    <mergeCell ref="B24:C24"/>
    <mergeCell ref="D24:I24"/>
    <mergeCell ref="J24:K24"/>
    <mergeCell ref="L24:M24"/>
    <mergeCell ref="B25:C25"/>
    <mergeCell ref="D25:I25"/>
    <mergeCell ref="J25:K25"/>
    <mergeCell ref="L25:M25"/>
    <mergeCell ref="B22:C22"/>
    <mergeCell ref="D22:I22"/>
    <mergeCell ref="J22:K22"/>
    <mergeCell ref="L22:M22"/>
    <mergeCell ref="B23:C23"/>
    <mergeCell ref="D23:I23"/>
    <mergeCell ref="J23:K23"/>
    <mergeCell ref="L23:M23"/>
    <mergeCell ref="B28:C28"/>
    <mergeCell ref="D28:I28"/>
    <mergeCell ref="J28:K28"/>
    <mergeCell ref="L28:M28"/>
    <mergeCell ref="B29:C29"/>
    <mergeCell ref="D29:I29"/>
    <mergeCell ref="J29:K29"/>
    <mergeCell ref="L29:M29"/>
    <mergeCell ref="B26:C26"/>
    <mergeCell ref="D26:I26"/>
    <mergeCell ref="J26:K26"/>
    <mergeCell ref="L26:M26"/>
    <mergeCell ref="B27:C27"/>
    <mergeCell ref="D27:I27"/>
    <mergeCell ref="J27:K27"/>
    <mergeCell ref="L27:M27"/>
    <mergeCell ref="B32:C32"/>
    <mergeCell ref="D32:I32"/>
    <mergeCell ref="J32:K32"/>
    <mergeCell ref="L32:M32"/>
    <mergeCell ref="B33:C33"/>
    <mergeCell ref="D33:I33"/>
    <mergeCell ref="J33:K33"/>
    <mergeCell ref="L33:M33"/>
    <mergeCell ref="B30:C30"/>
    <mergeCell ref="D30:I30"/>
    <mergeCell ref="J30:K30"/>
    <mergeCell ref="L30:M30"/>
    <mergeCell ref="B31:C31"/>
    <mergeCell ref="D31:I31"/>
    <mergeCell ref="J31:K31"/>
    <mergeCell ref="L31:M31"/>
    <mergeCell ref="B34:C34"/>
    <mergeCell ref="D34:I34"/>
    <mergeCell ref="J34:K34"/>
    <mergeCell ref="L34:M34"/>
    <mergeCell ref="B35:C35"/>
    <mergeCell ref="B36:C36"/>
    <mergeCell ref="D35:I35"/>
    <mergeCell ref="J35:K35"/>
    <mergeCell ref="L35:M35"/>
    <mergeCell ref="D36:I36"/>
    <mergeCell ref="J36:K36"/>
    <mergeCell ref="L36:M3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125F6-0A60-426C-B662-234B2C33B2D1}">
  <dimension ref="B1:P17"/>
  <sheetViews>
    <sheetView topLeftCell="A4" workbookViewId="0">
      <selection activeCell="I4" sqref="I4:K4"/>
    </sheetView>
  </sheetViews>
  <sheetFormatPr defaultRowHeight="111.75" customHeight="1" x14ac:dyDescent="0.3"/>
  <cols>
    <col min="1" max="1" width="4.5546875" customWidth="1"/>
    <col min="2" max="2" width="3.6640625" customWidth="1"/>
    <col min="5" max="5" width="19" customWidth="1"/>
    <col min="12" max="12" width="23" customWidth="1"/>
    <col min="13" max="13" width="25" customWidth="1"/>
  </cols>
  <sheetData>
    <row r="1" spans="2:16" ht="15" customHeight="1" x14ac:dyDescent="0.3"/>
    <row r="2" spans="2:16" ht="16.5" customHeight="1" x14ac:dyDescent="0.3">
      <c r="B2" s="58" t="s">
        <v>93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60"/>
    </row>
    <row r="3" spans="2:16" ht="39.75" customHeight="1" x14ac:dyDescent="0.3">
      <c r="B3" s="15" t="s">
        <v>94</v>
      </c>
      <c r="C3" s="29" t="s">
        <v>8</v>
      </c>
      <c r="D3" s="29"/>
      <c r="E3" s="29"/>
      <c r="F3" s="54" t="s">
        <v>95</v>
      </c>
      <c r="G3" s="54"/>
      <c r="H3" s="54"/>
      <c r="I3" s="54" t="s">
        <v>96</v>
      </c>
      <c r="J3" s="54"/>
      <c r="K3" s="54"/>
      <c r="L3" s="15" t="s">
        <v>97</v>
      </c>
      <c r="M3" s="26" t="s">
        <v>98</v>
      </c>
      <c r="N3" s="55" t="s">
        <v>99</v>
      </c>
      <c r="O3" s="56"/>
      <c r="P3" s="57"/>
    </row>
    <row r="4" spans="2:16" ht="111.75" customHeight="1" x14ac:dyDescent="0.3">
      <c r="B4" s="24">
        <v>1</v>
      </c>
      <c r="C4" s="35" t="s">
        <v>100</v>
      </c>
      <c r="D4" s="35"/>
      <c r="E4" s="35"/>
      <c r="F4" s="30">
        <v>2</v>
      </c>
      <c r="G4" s="30"/>
      <c r="H4" s="30"/>
      <c r="I4" s="30">
        <v>3</v>
      </c>
      <c r="J4" s="30"/>
      <c r="K4" s="30"/>
      <c r="L4" s="24">
        <f t="shared" ref="L4:L17" si="0">F4*I4</f>
        <v>6</v>
      </c>
      <c r="M4" s="25" t="s">
        <v>101</v>
      </c>
      <c r="N4" s="53" t="s">
        <v>102</v>
      </c>
      <c r="O4" s="49"/>
      <c r="P4" s="50"/>
    </row>
    <row r="5" spans="2:16" ht="111.75" customHeight="1" x14ac:dyDescent="0.3">
      <c r="B5" s="24">
        <v>2</v>
      </c>
      <c r="C5" s="30" t="s">
        <v>103</v>
      </c>
      <c r="D5" s="30"/>
      <c r="E5" s="30"/>
      <c r="F5" s="30">
        <v>2</v>
      </c>
      <c r="G5" s="30"/>
      <c r="H5" s="30"/>
      <c r="I5" s="30">
        <v>3</v>
      </c>
      <c r="J5" s="30"/>
      <c r="K5" s="30"/>
      <c r="L5" s="24">
        <f t="shared" si="0"/>
        <v>6</v>
      </c>
      <c r="M5" s="25" t="s">
        <v>101</v>
      </c>
      <c r="N5" s="31" t="s">
        <v>104</v>
      </c>
      <c r="O5" s="49"/>
      <c r="P5" s="50"/>
    </row>
    <row r="6" spans="2:16" ht="111.75" customHeight="1" x14ac:dyDescent="0.3">
      <c r="B6" s="24">
        <v>3</v>
      </c>
      <c r="C6" s="35" t="s">
        <v>105</v>
      </c>
      <c r="D6" s="35"/>
      <c r="E6" s="35"/>
      <c r="F6" s="30">
        <v>2</v>
      </c>
      <c r="G6" s="30"/>
      <c r="H6" s="30"/>
      <c r="I6" s="30">
        <v>3</v>
      </c>
      <c r="J6" s="30"/>
      <c r="K6" s="30"/>
      <c r="L6" s="24">
        <f t="shared" si="0"/>
        <v>6</v>
      </c>
      <c r="M6" s="25" t="s">
        <v>106</v>
      </c>
      <c r="N6" s="31" t="s">
        <v>107</v>
      </c>
      <c r="O6" s="49"/>
      <c r="P6" s="50"/>
    </row>
    <row r="7" spans="2:16" ht="111.75" customHeight="1" x14ac:dyDescent="0.3">
      <c r="B7" s="24">
        <v>4</v>
      </c>
      <c r="C7" s="35" t="s">
        <v>108</v>
      </c>
      <c r="D7" s="35"/>
      <c r="E7" s="35"/>
      <c r="F7" s="30">
        <v>3</v>
      </c>
      <c r="G7" s="30"/>
      <c r="H7" s="30"/>
      <c r="I7" s="30">
        <v>2</v>
      </c>
      <c r="J7" s="30"/>
      <c r="K7" s="30"/>
      <c r="L7" s="24">
        <f t="shared" si="0"/>
        <v>6</v>
      </c>
      <c r="M7" s="25" t="s">
        <v>101</v>
      </c>
      <c r="N7" s="31" t="s">
        <v>109</v>
      </c>
      <c r="O7" s="49"/>
      <c r="P7" s="50"/>
    </row>
    <row r="8" spans="2:16" ht="111.75" customHeight="1" x14ac:dyDescent="0.3">
      <c r="B8" s="24">
        <v>5</v>
      </c>
      <c r="C8" s="30" t="s">
        <v>110</v>
      </c>
      <c r="D8" s="30"/>
      <c r="E8" s="30"/>
      <c r="F8" s="30">
        <v>2</v>
      </c>
      <c r="G8" s="30"/>
      <c r="H8" s="30"/>
      <c r="I8" s="30">
        <v>2</v>
      </c>
      <c r="J8" s="30"/>
      <c r="K8" s="30"/>
      <c r="L8" s="24">
        <f t="shared" si="0"/>
        <v>4</v>
      </c>
      <c r="M8" s="25" t="s">
        <v>101</v>
      </c>
      <c r="N8" s="31" t="s">
        <v>111</v>
      </c>
      <c r="O8" s="49"/>
      <c r="P8" s="50"/>
    </row>
    <row r="9" spans="2:16" ht="111.75" customHeight="1" x14ac:dyDescent="0.3">
      <c r="B9" s="24">
        <v>6</v>
      </c>
      <c r="C9" s="35" t="s">
        <v>112</v>
      </c>
      <c r="D9" s="35"/>
      <c r="E9" s="35"/>
      <c r="F9" s="30">
        <v>1</v>
      </c>
      <c r="G9" s="30"/>
      <c r="H9" s="30"/>
      <c r="I9" s="30">
        <v>3</v>
      </c>
      <c r="J9" s="30"/>
      <c r="K9" s="30"/>
      <c r="L9" s="24">
        <f t="shared" si="0"/>
        <v>3</v>
      </c>
      <c r="M9" s="25" t="s">
        <v>106</v>
      </c>
      <c r="N9" s="31" t="s">
        <v>113</v>
      </c>
      <c r="O9" s="49"/>
      <c r="P9" s="50"/>
    </row>
    <row r="10" spans="2:16" ht="111.75" customHeight="1" x14ac:dyDescent="0.3">
      <c r="B10" s="24">
        <v>7</v>
      </c>
      <c r="C10" s="35" t="s">
        <v>114</v>
      </c>
      <c r="D10" s="35"/>
      <c r="E10" s="35"/>
      <c r="F10" s="30">
        <v>1</v>
      </c>
      <c r="G10" s="30"/>
      <c r="H10" s="30"/>
      <c r="I10" s="30">
        <v>3</v>
      </c>
      <c r="J10" s="30"/>
      <c r="K10" s="30"/>
      <c r="L10" s="24">
        <f t="shared" si="0"/>
        <v>3</v>
      </c>
      <c r="M10" s="25" t="s">
        <v>101</v>
      </c>
      <c r="N10" s="31" t="s">
        <v>115</v>
      </c>
      <c r="O10" s="49"/>
      <c r="P10" s="50"/>
    </row>
    <row r="11" spans="2:16" ht="111.75" customHeight="1" x14ac:dyDescent="0.3">
      <c r="B11" s="24">
        <v>8</v>
      </c>
      <c r="C11" s="30" t="s">
        <v>116</v>
      </c>
      <c r="D11" s="30"/>
      <c r="E11" s="30"/>
      <c r="F11" s="30">
        <v>1</v>
      </c>
      <c r="G11" s="30"/>
      <c r="H11" s="30"/>
      <c r="I11" s="30">
        <v>2</v>
      </c>
      <c r="J11" s="30"/>
      <c r="K11" s="30"/>
      <c r="L11" s="24">
        <f t="shared" si="0"/>
        <v>2</v>
      </c>
      <c r="M11" s="25" t="s">
        <v>106</v>
      </c>
      <c r="N11" s="31" t="s">
        <v>117</v>
      </c>
      <c r="O11" s="49"/>
      <c r="P11" s="50"/>
    </row>
    <row r="12" spans="2:16" ht="111.75" customHeight="1" x14ac:dyDescent="0.3">
      <c r="B12" s="24">
        <v>9</v>
      </c>
      <c r="C12" s="30" t="s">
        <v>118</v>
      </c>
      <c r="D12" s="30"/>
      <c r="E12" s="30"/>
      <c r="F12" s="30">
        <v>1</v>
      </c>
      <c r="G12" s="30"/>
      <c r="H12" s="30"/>
      <c r="I12" s="30">
        <v>2</v>
      </c>
      <c r="J12" s="30"/>
      <c r="K12" s="30"/>
      <c r="L12" s="24">
        <f t="shared" si="0"/>
        <v>2</v>
      </c>
      <c r="M12" s="25" t="s">
        <v>101</v>
      </c>
      <c r="N12" s="31" t="s">
        <v>119</v>
      </c>
      <c r="O12" s="49"/>
      <c r="P12" s="50"/>
    </row>
    <row r="13" spans="2:16" ht="111.75" customHeight="1" x14ac:dyDescent="0.3">
      <c r="B13" s="24">
        <v>10</v>
      </c>
      <c r="C13" s="30" t="s">
        <v>120</v>
      </c>
      <c r="D13" s="30"/>
      <c r="E13" s="30"/>
      <c r="F13" s="30">
        <v>1</v>
      </c>
      <c r="G13" s="30"/>
      <c r="H13" s="30"/>
      <c r="I13" s="30">
        <v>2</v>
      </c>
      <c r="J13" s="30"/>
      <c r="K13" s="30"/>
      <c r="L13" s="24">
        <f t="shared" si="0"/>
        <v>2</v>
      </c>
      <c r="M13" s="25" t="s">
        <v>101</v>
      </c>
      <c r="N13" s="51" t="s">
        <v>121</v>
      </c>
      <c r="O13" s="52"/>
      <c r="P13" s="34"/>
    </row>
    <row r="14" spans="2:16" ht="111.75" customHeight="1" x14ac:dyDescent="0.3">
      <c r="B14" s="24">
        <v>11</v>
      </c>
      <c r="C14" s="35"/>
      <c r="D14" s="35"/>
      <c r="E14" s="35"/>
      <c r="F14" s="30"/>
      <c r="G14" s="30"/>
      <c r="H14" s="30"/>
      <c r="I14" s="30"/>
      <c r="J14" s="30"/>
      <c r="K14" s="30"/>
      <c r="L14" s="24">
        <f t="shared" si="0"/>
        <v>0</v>
      </c>
      <c r="M14" s="25"/>
      <c r="N14" s="51"/>
      <c r="O14" s="52"/>
      <c r="P14" s="34"/>
    </row>
    <row r="15" spans="2:16" ht="111.75" customHeight="1" x14ac:dyDescent="0.3">
      <c r="B15" s="24">
        <v>12</v>
      </c>
      <c r="C15" s="35"/>
      <c r="D15" s="35"/>
      <c r="E15" s="35"/>
      <c r="F15" s="30"/>
      <c r="G15" s="30"/>
      <c r="H15" s="30"/>
      <c r="I15" s="30"/>
      <c r="J15" s="30"/>
      <c r="K15" s="30"/>
      <c r="L15" s="24">
        <f t="shared" si="0"/>
        <v>0</v>
      </c>
      <c r="M15" s="25"/>
      <c r="N15" s="51"/>
      <c r="O15" s="52"/>
      <c r="P15" s="34"/>
    </row>
    <row r="16" spans="2:16" ht="111.75" customHeight="1" x14ac:dyDescent="0.3">
      <c r="B16" s="24">
        <v>13</v>
      </c>
      <c r="C16" s="35"/>
      <c r="D16" s="35"/>
      <c r="E16" s="35"/>
      <c r="F16" s="30"/>
      <c r="G16" s="30"/>
      <c r="H16" s="30"/>
      <c r="I16" s="30"/>
      <c r="J16" s="30"/>
      <c r="K16" s="30"/>
      <c r="L16" s="24">
        <f t="shared" si="0"/>
        <v>0</v>
      </c>
      <c r="M16" s="25"/>
      <c r="N16" s="51"/>
      <c r="O16" s="52"/>
      <c r="P16" s="34"/>
    </row>
    <row r="17" spans="2:16" ht="111.75" customHeight="1" x14ac:dyDescent="0.3">
      <c r="B17" s="24">
        <v>14</v>
      </c>
      <c r="C17" s="35"/>
      <c r="D17" s="35"/>
      <c r="E17" s="35"/>
      <c r="F17" s="30"/>
      <c r="G17" s="30"/>
      <c r="H17" s="30"/>
      <c r="I17" s="30"/>
      <c r="J17" s="30"/>
      <c r="K17" s="30"/>
      <c r="L17" s="24">
        <f t="shared" si="0"/>
        <v>0</v>
      </c>
      <c r="M17" s="25"/>
      <c r="N17" s="51"/>
      <c r="O17" s="52"/>
      <c r="P17" s="34"/>
    </row>
  </sheetData>
  <autoFilter ref="C3:P3" xr:uid="{0EE125F6-0A60-426C-B662-234B2C33B2D1}">
    <filterColumn colId="0" showButton="0"/>
    <filterColumn colId="1" showButton="0"/>
    <filterColumn colId="3" showButton="0"/>
    <filterColumn colId="4" showButton="0"/>
    <filterColumn colId="6" showButton="0"/>
    <filterColumn colId="7" showButton="0"/>
    <filterColumn colId="11" showButton="0"/>
    <filterColumn colId="12" showButton="0"/>
  </autoFilter>
  <mergeCells count="61">
    <mergeCell ref="C3:E3"/>
    <mergeCell ref="F3:H3"/>
    <mergeCell ref="I3:K3"/>
    <mergeCell ref="N3:P3"/>
    <mergeCell ref="B2:P2"/>
    <mergeCell ref="C15:E15"/>
    <mergeCell ref="C4:E4"/>
    <mergeCell ref="C5:E5"/>
    <mergeCell ref="C6:E6"/>
    <mergeCell ref="C7:E7"/>
    <mergeCell ref="C8:E8"/>
    <mergeCell ref="C9:E9"/>
    <mergeCell ref="F17:H17"/>
    <mergeCell ref="C16:E16"/>
    <mergeCell ref="C17:E17"/>
    <mergeCell ref="F4:H4"/>
    <mergeCell ref="F5:H5"/>
    <mergeCell ref="F6:H6"/>
    <mergeCell ref="F7:H7"/>
    <mergeCell ref="F8:H8"/>
    <mergeCell ref="F9:H9"/>
    <mergeCell ref="F10:H10"/>
    <mergeCell ref="F11:H11"/>
    <mergeCell ref="C10:E10"/>
    <mergeCell ref="C11:E11"/>
    <mergeCell ref="C12:E12"/>
    <mergeCell ref="C13:E13"/>
    <mergeCell ref="C14:E14"/>
    <mergeCell ref="F12:H12"/>
    <mergeCell ref="F13:H13"/>
    <mergeCell ref="F14:H14"/>
    <mergeCell ref="F15:H15"/>
    <mergeCell ref="F16:H16"/>
    <mergeCell ref="I15:K15"/>
    <mergeCell ref="I4:K4"/>
    <mergeCell ref="I5:K5"/>
    <mergeCell ref="I6:K6"/>
    <mergeCell ref="I7:K7"/>
    <mergeCell ref="I8:K8"/>
    <mergeCell ref="I9:K9"/>
    <mergeCell ref="N17:P17"/>
    <mergeCell ref="I16:K16"/>
    <mergeCell ref="I17:K17"/>
    <mergeCell ref="N4:P4"/>
    <mergeCell ref="N5:P5"/>
    <mergeCell ref="N6:P6"/>
    <mergeCell ref="N7:P7"/>
    <mergeCell ref="N8:P8"/>
    <mergeCell ref="N9:P9"/>
    <mergeCell ref="N10:P10"/>
    <mergeCell ref="N11:P11"/>
    <mergeCell ref="I10:K10"/>
    <mergeCell ref="I11:K11"/>
    <mergeCell ref="I12:K12"/>
    <mergeCell ref="I13:K13"/>
    <mergeCell ref="I14:K14"/>
    <mergeCell ref="N12:P12"/>
    <mergeCell ref="N13:P13"/>
    <mergeCell ref="N14:P14"/>
    <mergeCell ref="N15:P15"/>
    <mergeCell ref="N16:P16"/>
  </mergeCells>
  <conditionalFormatting sqref="L4:L17">
    <cfRule type="expression" dxfId="8" priority="1">
      <formula>AND(F4=3,I4=3)</formula>
    </cfRule>
    <cfRule type="expression" dxfId="7" priority="2">
      <formula>AND(F4=3,I4=2)</formula>
    </cfRule>
    <cfRule type="expression" dxfId="6" priority="3">
      <formula>AND(F4=3,I4=1)</formula>
    </cfRule>
    <cfRule type="expression" dxfId="5" priority="4">
      <formula>AND(F4=2,I4=3)</formula>
    </cfRule>
    <cfRule type="expression" dxfId="4" priority="5">
      <formula>AND(F4=2,I4=2)</formula>
    </cfRule>
    <cfRule type="expression" dxfId="3" priority="6">
      <formula>AND(F4=2,I4=1)</formula>
    </cfRule>
    <cfRule type="expression" dxfId="2" priority="7">
      <formula>AND(F4=1,I4=3)</formula>
    </cfRule>
    <cfRule type="expression" dxfId="1" priority="9">
      <formula>AND(F4=1,I4=2)</formula>
    </cfRule>
    <cfRule type="expression" dxfId="0" priority="10">
      <formula>AND(F4=1,I4=1)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175F8-6F74-4766-BF76-5911B72F5F78}">
  <dimension ref="B2:Q18"/>
  <sheetViews>
    <sheetView workbookViewId="0"/>
  </sheetViews>
  <sheetFormatPr defaultColWidth="9.109375" defaultRowHeight="18" customHeight="1" x14ac:dyDescent="0.3"/>
  <cols>
    <col min="1" max="2" width="9.109375" style="9"/>
    <col min="3" max="3" width="23.33203125" style="9" customWidth="1"/>
    <col min="4" max="8" width="9.109375" style="9"/>
    <col min="9" max="9" width="10.44140625" style="9" customWidth="1"/>
    <col min="10" max="10" width="9.109375" style="9"/>
    <col min="11" max="11" width="17.44140625" style="9" customWidth="1"/>
    <col min="12" max="12" width="9.109375" style="9"/>
    <col min="13" max="13" width="36.44140625" style="9" customWidth="1"/>
    <col min="14" max="14" width="12.109375" style="9" customWidth="1"/>
    <col min="15" max="15" width="16.44140625" style="9" customWidth="1"/>
    <col min="16" max="16" width="19" style="9" customWidth="1"/>
    <col min="17" max="17" width="13.88671875" style="9" customWidth="1"/>
    <col min="18" max="16384" width="9.109375" style="9"/>
  </cols>
  <sheetData>
    <row r="2" spans="2:17" ht="18" customHeight="1" x14ac:dyDescent="0.3">
      <c r="B2" s="44" t="s">
        <v>122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</row>
    <row r="3" spans="2:17" ht="33.75" customHeight="1" x14ac:dyDescent="0.3">
      <c r="B3" s="45" t="s">
        <v>7</v>
      </c>
      <c r="C3" s="45"/>
      <c r="D3" s="45" t="s">
        <v>8</v>
      </c>
      <c r="E3" s="45"/>
      <c r="F3" s="45"/>
      <c r="G3" s="45"/>
      <c r="H3" s="45"/>
      <c r="I3" s="45"/>
      <c r="J3" s="45" t="s">
        <v>9</v>
      </c>
      <c r="K3" s="45"/>
      <c r="L3" s="46" t="s">
        <v>10</v>
      </c>
      <c r="M3" s="46"/>
      <c r="N3" s="6" t="s">
        <v>11</v>
      </c>
      <c r="O3" s="7" t="s">
        <v>12</v>
      </c>
      <c r="P3" s="7" t="s">
        <v>13</v>
      </c>
      <c r="Q3" s="7" t="s">
        <v>14</v>
      </c>
    </row>
    <row r="4" spans="2:17" ht="63.75" customHeight="1" x14ac:dyDescent="0.3">
      <c r="B4" s="42" t="s">
        <v>15</v>
      </c>
      <c r="C4" s="42"/>
      <c r="D4" s="42" t="s">
        <v>16</v>
      </c>
      <c r="E4" s="42"/>
      <c r="F4" s="42"/>
      <c r="G4" s="42"/>
      <c r="H4" s="42"/>
      <c r="I4" s="42"/>
      <c r="J4" s="42" t="s">
        <v>17</v>
      </c>
      <c r="K4" s="42"/>
      <c r="L4" s="43" t="s">
        <v>3</v>
      </c>
      <c r="M4" s="43"/>
      <c r="N4" s="5" t="str">
        <f>IF((O4/4)&gt;13,"G","M")</f>
        <v>M</v>
      </c>
      <c r="O4" s="5">
        <f>5+5+5+5+13</f>
        <v>33</v>
      </c>
      <c r="P4" s="5">
        <f>3+3+3+3+2</f>
        <v>14</v>
      </c>
      <c r="Q4" s="5" t="s">
        <v>18</v>
      </c>
    </row>
    <row r="5" spans="2:17" ht="73.5" customHeight="1" x14ac:dyDescent="0.3">
      <c r="B5" s="42" t="s">
        <v>19</v>
      </c>
      <c r="C5" s="42"/>
      <c r="D5" s="42" t="s">
        <v>20</v>
      </c>
      <c r="E5" s="42"/>
      <c r="F5" s="42"/>
      <c r="G5" s="42"/>
      <c r="H5" s="42"/>
      <c r="I5" s="42"/>
      <c r="J5" s="42" t="s">
        <v>21</v>
      </c>
      <c r="K5" s="42"/>
      <c r="L5" s="43" t="s">
        <v>0</v>
      </c>
      <c r="M5" s="43"/>
      <c r="N5" s="5" t="str">
        <f t="shared" ref="N5:N18" si="0">IF((O5/4)&gt;13,"G","M")</f>
        <v>G</v>
      </c>
      <c r="O5" s="5">
        <f>13+13+21+21+21</f>
        <v>89</v>
      </c>
      <c r="P5" s="5">
        <f>3+3+3+3+3</f>
        <v>15</v>
      </c>
      <c r="Q5" s="5" t="s">
        <v>18</v>
      </c>
    </row>
    <row r="6" spans="2:17" ht="63.75" customHeight="1" x14ac:dyDescent="0.3">
      <c r="B6" s="42" t="s">
        <v>22</v>
      </c>
      <c r="C6" s="42"/>
      <c r="D6" s="42" t="s">
        <v>23</v>
      </c>
      <c r="E6" s="42"/>
      <c r="F6" s="42"/>
      <c r="G6" s="42"/>
      <c r="H6" s="42"/>
      <c r="I6" s="42"/>
      <c r="J6" s="42" t="s">
        <v>17</v>
      </c>
      <c r="K6" s="42"/>
      <c r="L6" s="43" t="s">
        <v>1</v>
      </c>
      <c r="M6" s="43"/>
      <c r="N6" s="5" t="str">
        <f t="shared" si="0"/>
        <v>M</v>
      </c>
      <c r="O6" s="5">
        <f>3+3+3+5+5</f>
        <v>19</v>
      </c>
      <c r="P6" s="5">
        <f>1+1+1+1+2</f>
        <v>6</v>
      </c>
      <c r="Q6" s="5" t="s">
        <v>18</v>
      </c>
    </row>
    <row r="7" spans="2:17" ht="63.75" customHeight="1" x14ac:dyDescent="0.3">
      <c r="B7" s="42" t="s">
        <v>24</v>
      </c>
      <c r="C7" s="42"/>
      <c r="D7" s="42" t="s">
        <v>25</v>
      </c>
      <c r="E7" s="42"/>
      <c r="F7" s="42"/>
      <c r="G7" s="42"/>
      <c r="H7" s="42"/>
      <c r="I7" s="42"/>
      <c r="J7" s="42" t="s">
        <v>17</v>
      </c>
      <c r="K7" s="42"/>
      <c r="L7" s="43" t="s">
        <v>26</v>
      </c>
      <c r="M7" s="43"/>
      <c r="N7" s="5" t="str">
        <f t="shared" si="0"/>
        <v>M</v>
      </c>
      <c r="O7" s="5">
        <f>8+8+8+13+5</f>
        <v>42</v>
      </c>
      <c r="P7" s="5">
        <f>2+2+2+2+2</f>
        <v>10</v>
      </c>
      <c r="Q7" s="5" t="s">
        <v>18</v>
      </c>
    </row>
    <row r="8" spans="2:17" ht="63.75" customHeight="1" x14ac:dyDescent="0.3">
      <c r="B8" s="42" t="s">
        <v>27</v>
      </c>
      <c r="C8" s="42"/>
      <c r="D8" s="42" t="s">
        <v>28</v>
      </c>
      <c r="E8" s="42"/>
      <c r="F8" s="42"/>
      <c r="G8" s="42"/>
      <c r="H8" s="42"/>
      <c r="I8" s="42"/>
      <c r="J8" s="42" t="s">
        <v>17</v>
      </c>
      <c r="K8" s="42"/>
      <c r="L8" s="43" t="s">
        <v>26</v>
      </c>
      <c r="M8" s="43"/>
      <c r="N8" s="5" t="str">
        <f t="shared" si="0"/>
        <v>G</v>
      </c>
      <c r="O8" s="5">
        <f>21+21+21+21+13</f>
        <v>97</v>
      </c>
      <c r="P8" s="5">
        <f>3+3+3+3+2</f>
        <v>14</v>
      </c>
      <c r="Q8" s="5" t="s">
        <v>18</v>
      </c>
    </row>
    <row r="9" spans="2:17" ht="63.75" customHeight="1" x14ac:dyDescent="0.3">
      <c r="B9" s="42" t="s">
        <v>29</v>
      </c>
      <c r="C9" s="42"/>
      <c r="D9" s="42" t="s">
        <v>30</v>
      </c>
      <c r="E9" s="42"/>
      <c r="F9" s="42"/>
      <c r="G9" s="42"/>
      <c r="H9" s="42"/>
      <c r="I9" s="42"/>
      <c r="J9" s="42" t="s">
        <v>31</v>
      </c>
      <c r="K9" s="42"/>
      <c r="L9" s="43" t="s">
        <v>3</v>
      </c>
      <c r="M9" s="43"/>
      <c r="N9" s="5" t="str">
        <f t="shared" si="0"/>
        <v>G</v>
      </c>
      <c r="O9" s="5">
        <f>13+13+13+13+13</f>
        <v>65</v>
      </c>
      <c r="P9" s="5">
        <f>2+2+2+2+2</f>
        <v>10</v>
      </c>
      <c r="Q9" s="5" t="s">
        <v>18</v>
      </c>
    </row>
    <row r="10" spans="2:17" ht="63.75" customHeight="1" x14ac:dyDescent="0.3">
      <c r="B10" s="42" t="s">
        <v>32</v>
      </c>
      <c r="C10" s="42"/>
      <c r="D10" s="42" t="s">
        <v>33</v>
      </c>
      <c r="E10" s="42"/>
      <c r="F10" s="42"/>
      <c r="G10" s="42"/>
      <c r="H10" s="42"/>
      <c r="I10" s="42"/>
      <c r="J10" s="42" t="s">
        <v>31</v>
      </c>
      <c r="K10" s="42"/>
      <c r="L10" s="43" t="s">
        <v>3</v>
      </c>
      <c r="M10" s="43"/>
      <c r="N10" s="5" t="str">
        <f t="shared" si="0"/>
        <v>M</v>
      </c>
      <c r="O10" s="5">
        <f>8+8+8+8+13</f>
        <v>45</v>
      </c>
      <c r="P10" s="5">
        <f>2+2+2+2+2</f>
        <v>10</v>
      </c>
      <c r="Q10" s="5" t="s">
        <v>18</v>
      </c>
    </row>
    <row r="11" spans="2:17" ht="63.75" customHeight="1" x14ac:dyDescent="0.3">
      <c r="B11" s="42" t="s">
        <v>34</v>
      </c>
      <c r="C11" s="42"/>
      <c r="D11" s="42" t="s">
        <v>35</v>
      </c>
      <c r="E11" s="42"/>
      <c r="F11" s="42"/>
      <c r="G11" s="42"/>
      <c r="H11" s="42"/>
      <c r="I11" s="42"/>
      <c r="J11" s="42" t="s">
        <v>21</v>
      </c>
      <c r="K11" s="42"/>
      <c r="L11" s="47" t="s">
        <v>0</v>
      </c>
      <c r="M11" s="43"/>
      <c r="N11" s="5" t="str">
        <f t="shared" si="0"/>
        <v>G</v>
      </c>
      <c r="O11" s="5">
        <f>13+13+13+13+21</f>
        <v>73</v>
      </c>
      <c r="P11" s="5">
        <f>3+3+3+3+3</f>
        <v>15</v>
      </c>
      <c r="Q11" s="5" t="s">
        <v>18</v>
      </c>
    </row>
    <row r="12" spans="2:17" ht="63.75" customHeight="1" x14ac:dyDescent="0.3">
      <c r="B12" s="42" t="s">
        <v>36</v>
      </c>
      <c r="C12" s="42"/>
      <c r="D12" s="42" t="s">
        <v>37</v>
      </c>
      <c r="E12" s="42"/>
      <c r="F12" s="42"/>
      <c r="G12" s="42"/>
      <c r="H12" s="42"/>
      <c r="I12" s="42"/>
      <c r="J12" s="42" t="s">
        <v>21</v>
      </c>
      <c r="K12" s="42"/>
      <c r="L12" s="43" t="s">
        <v>1</v>
      </c>
      <c r="M12" s="43"/>
      <c r="N12" s="5" t="str">
        <f t="shared" si="0"/>
        <v>G</v>
      </c>
      <c r="O12" s="5">
        <f>13+13+13+13+21</f>
        <v>73</v>
      </c>
      <c r="P12" s="5">
        <f>3+3+3+3+3</f>
        <v>15</v>
      </c>
      <c r="Q12" s="5" t="s">
        <v>18</v>
      </c>
    </row>
    <row r="13" spans="2:17" ht="63.75" customHeight="1" x14ac:dyDescent="0.3">
      <c r="B13" s="42" t="s">
        <v>38</v>
      </c>
      <c r="C13" s="42"/>
      <c r="D13" s="42" t="s">
        <v>39</v>
      </c>
      <c r="E13" s="42"/>
      <c r="F13" s="42"/>
      <c r="G13" s="42"/>
      <c r="H13" s="42"/>
      <c r="I13" s="42"/>
      <c r="J13" s="42" t="s">
        <v>17</v>
      </c>
      <c r="K13" s="42"/>
      <c r="L13" s="43" t="s">
        <v>1</v>
      </c>
      <c r="M13" s="43"/>
      <c r="N13" s="5" t="str">
        <f t="shared" si="0"/>
        <v>M</v>
      </c>
      <c r="O13" s="5">
        <f>8+8+8+8+13</f>
        <v>45</v>
      </c>
      <c r="P13" s="5">
        <f>2+2+2+2+2</f>
        <v>10</v>
      </c>
      <c r="Q13" s="5" t="s">
        <v>18</v>
      </c>
    </row>
    <row r="14" spans="2:17" ht="63.75" customHeight="1" x14ac:dyDescent="0.3">
      <c r="B14" s="42" t="s">
        <v>40</v>
      </c>
      <c r="C14" s="42"/>
      <c r="D14" s="42" t="s">
        <v>41</v>
      </c>
      <c r="E14" s="42"/>
      <c r="F14" s="42"/>
      <c r="G14" s="42"/>
      <c r="H14" s="42"/>
      <c r="I14" s="42"/>
      <c r="J14" s="42" t="s">
        <v>17</v>
      </c>
      <c r="K14" s="42"/>
      <c r="L14" s="43" t="s">
        <v>1</v>
      </c>
      <c r="M14" s="43"/>
      <c r="N14" s="5" t="str">
        <f t="shared" si="0"/>
        <v>M</v>
      </c>
      <c r="O14" s="5">
        <f>8+8+8+8+13</f>
        <v>45</v>
      </c>
      <c r="P14" s="5">
        <f>2+2+2+2+2</f>
        <v>10</v>
      </c>
      <c r="Q14" s="5" t="s">
        <v>18</v>
      </c>
    </row>
    <row r="15" spans="2:17" ht="63.75" customHeight="1" x14ac:dyDescent="0.3">
      <c r="B15" s="42" t="s">
        <v>42</v>
      </c>
      <c r="C15" s="42"/>
      <c r="D15" s="42" t="s">
        <v>43</v>
      </c>
      <c r="E15" s="42"/>
      <c r="F15" s="42"/>
      <c r="G15" s="42"/>
      <c r="H15" s="42"/>
      <c r="I15" s="42"/>
      <c r="J15" s="42" t="s">
        <v>21</v>
      </c>
      <c r="K15" s="42"/>
      <c r="L15" s="43" t="s">
        <v>2</v>
      </c>
      <c r="M15" s="43"/>
      <c r="N15" s="5" t="str">
        <f t="shared" si="0"/>
        <v>G</v>
      </c>
      <c r="O15" s="5">
        <f>21+21+13+21+21</f>
        <v>97</v>
      </c>
      <c r="P15" s="5">
        <f>3+3+3+3+3</f>
        <v>15</v>
      </c>
      <c r="Q15" s="5" t="s">
        <v>18</v>
      </c>
    </row>
    <row r="16" spans="2:17" ht="63.75" customHeight="1" x14ac:dyDescent="0.3">
      <c r="B16" s="42" t="s">
        <v>44</v>
      </c>
      <c r="C16" s="42"/>
      <c r="D16" s="42" t="s">
        <v>45</v>
      </c>
      <c r="E16" s="42"/>
      <c r="F16" s="42"/>
      <c r="G16" s="42"/>
      <c r="H16" s="42"/>
      <c r="I16" s="42"/>
      <c r="J16" s="42" t="s">
        <v>21</v>
      </c>
      <c r="K16" s="42"/>
      <c r="L16" s="47" t="s">
        <v>2</v>
      </c>
      <c r="M16" s="43"/>
      <c r="N16" s="5" t="str">
        <f t="shared" si="0"/>
        <v>G</v>
      </c>
      <c r="O16" s="5">
        <f>21+21+13+21+21</f>
        <v>97</v>
      </c>
      <c r="P16" s="5">
        <f>3+3+3+3+3</f>
        <v>15</v>
      </c>
      <c r="Q16" s="5" t="s">
        <v>18</v>
      </c>
    </row>
    <row r="17" spans="2:17" ht="63.75" customHeight="1" x14ac:dyDescent="0.3">
      <c r="B17" s="42" t="s">
        <v>46</v>
      </c>
      <c r="C17" s="42"/>
      <c r="D17" s="42" t="s">
        <v>47</v>
      </c>
      <c r="E17" s="42"/>
      <c r="F17" s="42"/>
      <c r="G17" s="42"/>
      <c r="H17" s="42"/>
      <c r="I17" s="42"/>
      <c r="J17" s="42" t="s">
        <v>17</v>
      </c>
      <c r="K17" s="42"/>
      <c r="L17" s="43" t="s">
        <v>3</v>
      </c>
      <c r="M17" s="43"/>
      <c r="N17" s="5" t="str">
        <f t="shared" si="0"/>
        <v>G</v>
      </c>
      <c r="O17" s="5">
        <f>13+13+13+13+13</f>
        <v>65</v>
      </c>
      <c r="P17" s="5">
        <f>2+2+2+2+3</f>
        <v>11</v>
      </c>
      <c r="Q17" s="5" t="s">
        <v>18</v>
      </c>
    </row>
    <row r="18" spans="2:17" ht="63.75" customHeight="1" x14ac:dyDescent="0.3">
      <c r="B18" s="42" t="s">
        <v>48</v>
      </c>
      <c r="C18" s="42"/>
      <c r="D18" s="42" t="s">
        <v>49</v>
      </c>
      <c r="E18" s="42"/>
      <c r="F18" s="42"/>
      <c r="G18" s="42"/>
      <c r="H18" s="42"/>
      <c r="I18" s="42"/>
      <c r="J18" s="42" t="s">
        <v>17</v>
      </c>
      <c r="K18" s="42"/>
      <c r="L18" s="43" t="s">
        <v>3</v>
      </c>
      <c r="M18" s="43"/>
      <c r="N18" s="5" t="str">
        <f t="shared" si="0"/>
        <v>M</v>
      </c>
      <c r="O18" s="5">
        <f>8+8+8+8+13</f>
        <v>45</v>
      </c>
      <c r="P18" s="5">
        <f>2+2+2+2+2</f>
        <v>10</v>
      </c>
      <c r="Q18" s="5" t="s">
        <v>18</v>
      </c>
    </row>
  </sheetData>
  <mergeCells count="65">
    <mergeCell ref="B4:C4"/>
    <mergeCell ref="D4:I4"/>
    <mergeCell ref="J4:K4"/>
    <mergeCell ref="L4:M4"/>
    <mergeCell ref="B2:Q2"/>
    <mergeCell ref="B3:C3"/>
    <mergeCell ref="D3:I3"/>
    <mergeCell ref="J3:K3"/>
    <mergeCell ref="L3:M3"/>
    <mergeCell ref="B5:C5"/>
    <mergeCell ref="D5:I5"/>
    <mergeCell ref="J5:K5"/>
    <mergeCell ref="L5:M5"/>
    <mergeCell ref="B6:C6"/>
    <mergeCell ref="D6:I6"/>
    <mergeCell ref="J6:K6"/>
    <mergeCell ref="L6:M6"/>
    <mergeCell ref="B7:C7"/>
    <mergeCell ref="D7:I7"/>
    <mergeCell ref="J7:K7"/>
    <mergeCell ref="L7:M7"/>
    <mergeCell ref="B8:C8"/>
    <mergeCell ref="D8:I8"/>
    <mergeCell ref="J8:K8"/>
    <mergeCell ref="L8:M8"/>
    <mergeCell ref="B9:C9"/>
    <mergeCell ref="D9:I9"/>
    <mergeCell ref="J9:K9"/>
    <mergeCell ref="L9:M9"/>
    <mergeCell ref="B10:C10"/>
    <mergeCell ref="D10:I10"/>
    <mergeCell ref="J10:K10"/>
    <mergeCell ref="L10:M10"/>
    <mergeCell ref="B11:C11"/>
    <mergeCell ref="D11:I11"/>
    <mergeCell ref="J11:K11"/>
    <mergeCell ref="L11:M11"/>
    <mergeCell ref="B12:C12"/>
    <mergeCell ref="D12:I12"/>
    <mergeCell ref="J12:K12"/>
    <mergeCell ref="L12:M12"/>
    <mergeCell ref="B13:C13"/>
    <mergeCell ref="D13:I13"/>
    <mergeCell ref="J13:K13"/>
    <mergeCell ref="L13:M13"/>
    <mergeCell ref="B14:C14"/>
    <mergeCell ref="D14:I14"/>
    <mergeCell ref="J14:K14"/>
    <mergeCell ref="L14:M14"/>
    <mergeCell ref="B15:C15"/>
    <mergeCell ref="D15:I15"/>
    <mergeCell ref="J15:K15"/>
    <mergeCell ref="L15:M15"/>
    <mergeCell ref="B16:C16"/>
    <mergeCell ref="D16:I16"/>
    <mergeCell ref="J16:K16"/>
    <mergeCell ref="L16:M16"/>
    <mergeCell ref="B17:C17"/>
    <mergeCell ref="D17:I17"/>
    <mergeCell ref="J17:K17"/>
    <mergeCell ref="L17:M17"/>
    <mergeCell ref="B18:C18"/>
    <mergeCell ref="D18:I18"/>
    <mergeCell ref="J18:K18"/>
    <mergeCell ref="L18:M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C8478-23D9-469B-9429-71285AD2B19C}">
  <dimension ref="B2:Q18"/>
  <sheetViews>
    <sheetView topLeftCell="B8" workbookViewId="0"/>
  </sheetViews>
  <sheetFormatPr defaultColWidth="9.109375" defaultRowHeight="18" customHeight="1" x14ac:dyDescent="0.3"/>
  <cols>
    <col min="1" max="2" width="9.109375" style="9"/>
    <col min="3" max="3" width="22.88671875" style="9" customWidth="1"/>
    <col min="4" max="8" width="9.109375" style="9"/>
    <col min="9" max="9" width="10.44140625" style="9" customWidth="1"/>
    <col min="10" max="10" width="9.109375" style="9"/>
    <col min="11" max="11" width="17.44140625" style="9" customWidth="1"/>
    <col min="12" max="12" width="9.109375" style="9"/>
    <col min="13" max="13" width="36.44140625" style="9" customWidth="1"/>
    <col min="14" max="14" width="12.109375" style="9" customWidth="1"/>
    <col min="15" max="15" width="16.44140625" style="9" customWidth="1"/>
    <col min="16" max="16" width="19" style="9" customWidth="1"/>
    <col min="17" max="17" width="13.88671875" style="9" customWidth="1"/>
    <col min="18" max="16384" width="9.109375" style="9"/>
  </cols>
  <sheetData>
    <row r="2" spans="2:17" ht="18" customHeight="1" x14ac:dyDescent="0.3">
      <c r="B2" s="44" t="s">
        <v>123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</row>
    <row r="3" spans="2:17" ht="33.75" customHeight="1" x14ac:dyDescent="0.3">
      <c r="B3" s="45" t="s">
        <v>7</v>
      </c>
      <c r="C3" s="45"/>
      <c r="D3" s="45" t="s">
        <v>8</v>
      </c>
      <c r="E3" s="45"/>
      <c r="F3" s="45"/>
      <c r="G3" s="45"/>
      <c r="H3" s="45"/>
      <c r="I3" s="45"/>
      <c r="J3" s="45" t="s">
        <v>9</v>
      </c>
      <c r="K3" s="45"/>
      <c r="L3" s="46" t="s">
        <v>10</v>
      </c>
      <c r="M3" s="46"/>
      <c r="N3" s="6" t="s">
        <v>11</v>
      </c>
      <c r="O3" s="7" t="s">
        <v>12</v>
      </c>
      <c r="P3" s="7" t="s">
        <v>13</v>
      </c>
      <c r="Q3" s="7" t="s">
        <v>14</v>
      </c>
    </row>
    <row r="4" spans="2:17" ht="63.75" customHeight="1" x14ac:dyDescent="0.3">
      <c r="B4" s="37" t="s">
        <v>50</v>
      </c>
      <c r="C4" s="37"/>
      <c r="D4" s="37" t="s">
        <v>51</v>
      </c>
      <c r="E4" s="37"/>
      <c r="F4" s="37"/>
      <c r="G4" s="37"/>
      <c r="H4" s="37"/>
      <c r="I4" s="37"/>
      <c r="J4" s="37" t="s">
        <v>31</v>
      </c>
      <c r="K4" s="37"/>
      <c r="L4" s="38" t="s">
        <v>3</v>
      </c>
      <c r="M4" s="38"/>
      <c r="N4" s="8" t="str">
        <f t="shared" ref="N4:N18" si="0">IF((O4/4)&gt;13,"G","M")</f>
        <v>G</v>
      </c>
      <c r="O4" s="8">
        <f>5+5+21+13+13</f>
        <v>57</v>
      </c>
      <c r="P4" s="8">
        <f>3+3+1+3+2</f>
        <v>12</v>
      </c>
      <c r="Q4" s="8" t="s">
        <v>52</v>
      </c>
    </row>
    <row r="5" spans="2:17" ht="73.5" customHeight="1" x14ac:dyDescent="0.3">
      <c r="B5" s="37" t="s">
        <v>53</v>
      </c>
      <c r="C5" s="37"/>
      <c r="D5" s="37" t="s">
        <v>54</v>
      </c>
      <c r="E5" s="37"/>
      <c r="F5" s="37"/>
      <c r="G5" s="37"/>
      <c r="H5" s="37"/>
      <c r="I5" s="37"/>
      <c r="J5" s="37" t="s">
        <v>17</v>
      </c>
      <c r="K5" s="37"/>
      <c r="L5" s="38" t="s">
        <v>3</v>
      </c>
      <c r="M5" s="38"/>
      <c r="N5" s="8" t="str">
        <f t="shared" si="0"/>
        <v>G</v>
      </c>
      <c r="O5" s="8">
        <f>8+21+8+8+13</f>
        <v>58</v>
      </c>
      <c r="P5" s="8">
        <f>1+2+1+1+2</f>
        <v>7</v>
      </c>
      <c r="Q5" s="8" t="s">
        <v>52</v>
      </c>
    </row>
    <row r="6" spans="2:17" ht="63.75" customHeight="1" x14ac:dyDescent="0.3">
      <c r="B6" s="37" t="s">
        <v>55</v>
      </c>
      <c r="C6" s="37"/>
      <c r="D6" s="37" t="s">
        <v>56</v>
      </c>
      <c r="E6" s="37"/>
      <c r="F6" s="37"/>
      <c r="G6" s="37"/>
      <c r="H6" s="37"/>
      <c r="I6" s="37"/>
      <c r="J6" s="37" t="s">
        <v>17</v>
      </c>
      <c r="K6" s="37"/>
      <c r="L6" s="38" t="s">
        <v>5</v>
      </c>
      <c r="M6" s="38"/>
      <c r="N6" s="8" t="str">
        <f t="shared" si="0"/>
        <v>G</v>
      </c>
      <c r="O6" s="8">
        <f>8+13+8+8+21</f>
        <v>58</v>
      </c>
      <c r="P6" s="8">
        <f>1+2+1+1+3</f>
        <v>8</v>
      </c>
      <c r="Q6" s="8" t="s">
        <v>52</v>
      </c>
    </row>
    <row r="7" spans="2:17" ht="63.75" customHeight="1" x14ac:dyDescent="0.3">
      <c r="B7" s="37" t="s">
        <v>57</v>
      </c>
      <c r="C7" s="37"/>
      <c r="D7" s="37" t="s">
        <v>58</v>
      </c>
      <c r="E7" s="37"/>
      <c r="F7" s="37"/>
      <c r="G7" s="37"/>
      <c r="H7" s="37"/>
      <c r="I7" s="37"/>
      <c r="J7" s="37" t="s">
        <v>21</v>
      </c>
      <c r="K7" s="37"/>
      <c r="L7" s="38" t="s">
        <v>4</v>
      </c>
      <c r="M7" s="38"/>
      <c r="N7" s="8" t="str">
        <f t="shared" si="0"/>
        <v>G</v>
      </c>
      <c r="O7" s="8">
        <f>21+21+21+21+21</f>
        <v>105</v>
      </c>
      <c r="P7" s="8">
        <f>1+2+1+1+3</f>
        <v>8</v>
      </c>
      <c r="Q7" s="8" t="s">
        <v>52</v>
      </c>
    </row>
    <row r="8" spans="2:17" ht="63.75" customHeight="1" x14ac:dyDescent="0.3">
      <c r="B8" s="37" t="s">
        <v>59</v>
      </c>
      <c r="C8" s="37"/>
      <c r="D8" s="37" t="s">
        <v>60</v>
      </c>
      <c r="E8" s="37"/>
      <c r="F8" s="37"/>
      <c r="G8" s="37"/>
      <c r="H8" s="37"/>
      <c r="I8" s="37"/>
      <c r="J8" s="37" t="s">
        <v>21</v>
      </c>
      <c r="K8" s="37"/>
      <c r="L8" s="38" t="s">
        <v>5</v>
      </c>
      <c r="M8" s="38"/>
      <c r="N8" s="8" t="str">
        <f t="shared" si="0"/>
        <v>G</v>
      </c>
      <c r="O8" s="8">
        <f>13+21+13+13+21</f>
        <v>81</v>
      </c>
      <c r="P8" s="8">
        <f>3+3+3+3+3</f>
        <v>15</v>
      </c>
      <c r="Q8" s="8" t="s">
        <v>52</v>
      </c>
    </row>
    <row r="9" spans="2:17" ht="63.75" customHeight="1" x14ac:dyDescent="0.3">
      <c r="B9" s="37" t="s">
        <v>61</v>
      </c>
      <c r="C9" s="37"/>
      <c r="D9" s="37" t="s">
        <v>62</v>
      </c>
      <c r="E9" s="37"/>
      <c r="F9" s="37"/>
      <c r="G9" s="37"/>
      <c r="H9" s="37"/>
      <c r="I9" s="37"/>
      <c r="J9" s="37" t="s">
        <v>21</v>
      </c>
      <c r="K9" s="37"/>
      <c r="L9" s="38" t="s">
        <v>2</v>
      </c>
      <c r="M9" s="38"/>
      <c r="N9" s="8" t="str">
        <f t="shared" si="0"/>
        <v>G</v>
      </c>
      <c r="O9" s="8">
        <f>13+13+13+13+21</f>
        <v>73</v>
      </c>
      <c r="P9" s="8">
        <f>3+3+3+3+3</f>
        <v>15</v>
      </c>
      <c r="Q9" s="8" t="s">
        <v>52</v>
      </c>
    </row>
    <row r="10" spans="2:17" ht="63.75" customHeight="1" x14ac:dyDescent="0.3">
      <c r="B10" s="37" t="s">
        <v>63</v>
      </c>
      <c r="C10" s="37"/>
      <c r="D10" s="37" t="s">
        <v>64</v>
      </c>
      <c r="E10" s="37"/>
      <c r="F10" s="37"/>
      <c r="G10" s="37"/>
      <c r="H10" s="37"/>
      <c r="I10" s="37"/>
      <c r="J10" s="37" t="s">
        <v>17</v>
      </c>
      <c r="K10" s="37"/>
      <c r="L10" s="38" t="s">
        <v>65</v>
      </c>
      <c r="M10" s="38"/>
      <c r="N10" s="8" t="str">
        <f t="shared" si="0"/>
        <v>M</v>
      </c>
      <c r="O10" s="8">
        <f>5+5+5+5+13</f>
        <v>33</v>
      </c>
      <c r="P10" s="8">
        <f>1+1+1+1+3</f>
        <v>7</v>
      </c>
      <c r="Q10" s="8" t="s">
        <v>52</v>
      </c>
    </row>
    <row r="11" spans="2:17" ht="63.75" customHeight="1" x14ac:dyDescent="0.3">
      <c r="B11" s="37" t="s">
        <v>66</v>
      </c>
      <c r="C11" s="37"/>
      <c r="D11" s="37" t="s">
        <v>67</v>
      </c>
      <c r="E11" s="37"/>
      <c r="F11" s="37"/>
      <c r="G11" s="37"/>
      <c r="H11" s="37"/>
      <c r="I11" s="37"/>
      <c r="J11" s="37" t="s">
        <v>31</v>
      </c>
      <c r="K11" s="37"/>
      <c r="L11" s="38" t="s">
        <v>3</v>
      </c>
      <c r="M11" s="38"/>
      <c r="N11" s="8" t="str">
        <f t="shared" si="0"/>
        <v>M</v>
      </c>
      <c r="O11" s="8">
        <f>3+5+5+3+8</f>
        <v>24</v>
      </c>
      <c r="P11" s="8">
        <f>1+2+1+1+2</f>
        <v>7</v>
      </c>
      <c r="Q11" s="8" t="s">
        <v>52</v>
      </c>
    </row>
    <row r="12" spans="2:17" ht="63.75" customHeight="1" x14ac:dyDescent="0.3">
      <c r="B12" s="37" t="s">
        <v>68</v>
      </c>
      <c r="C12" s="37"/>
      <c r="D12" s="37" t="s">
        <v>69</v>
      </c>
      <c r="E12" s="37"/>
      <c r="F12" s="37"/>
      <c r="G12" s="37"/>
      <c r="H12" s="37"/>
      <c r="I12" s="37"/>
      <c r="J12" s="37" t="s">
        <v>17</v>
      </c>
      <c r="K12" s="37"/>
      <c r="L12" s="38" t="s">
        <v>3</v>
      </c>
      <c r="M12" s="38"/>
      <c r="N12" s="8" t="str">
        <f t="shared" si="0"/>
        <v>M</v>
      </c>
      <c r="O12" s="17">
        <f>3+13+5+3+21</f>
        <v>45</v>
      </c>
      <c r="P12" s="8">
        <f>1+3+1+1+3</f>
        <v>9</v>
      </c>
      <c r="Q12" s="8" t="s">
        <v>52</v>
      </c>
    </row>
    <row r="13" spans="2:17" ht="63.75" customHeight="1" x14ac:dyDescent="0.3">
      <c r="B13" s="37" t="s">
        <v>70</v>
      </c>
      <c r="C13" s="37"/>
      <c r="D13" s="37" t="s">
        <v>71</v>
      </c>
      <c r="E13" s="37"/>
      <c r="F13" s="37"/>
      <c r="G13" s="37"/>
      <c r="H13" s="37"/>
      <c r="I13" s="37"/>
      <c r="J13" s="37" t="s">
        <v>17</v>
      </c>
      <c r="K13" s="37"/>
      <c r="L13" s="38" t="s">
        <v>1</v>
      </c>
      <c r="M13" s="38"/>
      <c r="N13" s="8" t="str">
        <f t="shared" si="0"/>
        <v>M</v>
      </c>
      <c r="O13" s="8">
        <f>8+5+8+8+13</f>
        <v>42</v>
      </c>
      <c r="P13" s="16">
        <f>3+2+3+3+2</f>
        <v>13</v>
      </c>
      <c r="Q13" s="8" t="s">
        <v>52</v>
      </c>
    </row>
    <row r="14" spans="2:17" ht="63.75" customHeight="1" x14ac:dyDescent="0.3">
      <c r="B14" s="37" t="s">
        <v>72</v>
      </c>
      <c r="C14" s="37"/>
      <c r="D14" s="37" t="s">
        <v>73</v>
      </c>
      <c r="E14" s="37"/>
      <c r="F14" s="37"/>
      <c r="G14" s="37"/>
      <c r="H14" s="37"/>
      <c r="I14" s="37"/>
      <c r="J14" s="37" t="s">
        <v>31</v>
      </c>
      <c r="K14" s="37"/>
      <c r="L14" s="38" t="s">
        <v>1</v>
      </c>
      <c r="M14" s="38"/>
      <c r="N14" s="8" t="str">
        <f t="shared" si="0"/>
        <v>G</v>
      </c>
      <c r="O14" s="18">
        <f>8+21+8+8+13</f>
        <v>58</v>
      </c>
      <c r="P14" s="8">
        <f>3+3+3+3+1</f>
        <v>13</v>
      </c>
      <c r="Q14" s="8" t="s">
        <v>52</v>
      </c>
    </row>
    <row r="15" spans="2:17" ht="63.75" customHeight="1" x14ac:dyDescent="0.3">
      <c r="B15" s="37" t="s">
        <v>74</v>
      </c>
      <c r="C15" s="37"/>
      <c r="D15" s="37" t="s">
        <v>75</v>
      </c>
      <c r="E15" s="37"/>
      <c r="F15" s="37"/>
      <c r="G15" s="37"/>
      <c r="H15" s="37"/>
      <c r="I15" s="37"/>
      <c r="J15" s="37" t="s">
        <v>17</v>
      </c>
      <c r="K15" s="37"/>
      <c r="L15" s="38" t="s">
        <v>1</v>
      </c>
      <c r="M15" s="38"/>
      <c r="N15" s="8" t="str">
        <f t="shared" si="0"/>
        <v>G</v>
      </c>
      <c r="O15" s="8">
        <f>8+13+8+8+21</f>
        <v>58</v>
      </c>
      <c r="P15" s="8">
        <f>2+3+2+2+2</f>
        <v>11</v>
      </c>
      <c r="Q15" s="8" t="s">
        <v>52</v>
      </c>
    </row>
    <row r="16" spans="2:17" ht="63.75" customHeight="1" x14ac:dyDescent="0.3">
      <c r="B16" s="37" t="s">
        <v>76</v>
      </c>
      <c r="C16" s="37"/>
      <c r="D16" s="37" t="s">
        <v>77</v>
      </c>
      <c r="E16" s="37"/>
      <c r="F16" s="37"/>
      <c r="G16" s="37"/>
      <c r="H16" s="37"/>
      <c r="I16" s="37"/>
      <c r="J16" s="37" t="s">
        <v>17</v>
      </c>
      <c r="K16" s="37"/>
      <c r="L16" s="38" t="s">
        <v>3</v>
      </c>
      <c r="M16" s="38"/>
      <c r="N16" s="8" t="str">
        <f t="shared" si="0"/>
        <v>M</v>
      </c>
      <c r="O16" s="8">
        <f>8+5+13+8+8</f>
        <v>42</v>
      </c>
      <c r="P16" s="8">
        <f>3+2+1+3+1</f>
        <v>10</v>
      </c>
      <c r="Q16" s="8" t="s">
        <v>52</v>
      </c>
    </row>
    <row r="17" spans="2:17" ht="63.75" customHeight="1" x14ac:dyDescent="0.3">
      <c r="B17" s="37" t="s">
        <v>78</v>
      </c>
      <c r="C17" s="37"/>
      <c r="D17" s="37" t="s">
        <v>79</v>
      </c>
      <c r="E17" s="37"/>
      <c r="F17" s="37"/>
      <c r="G17" s="37"/>
      <c r="H17" s="37"/>
      <c r="I17" s="37"/>
      <c r="J17" s="37" t="s">
        <v>17</v>
      </c>
      <c r="K17" s="37"/>
      <c r="L17" s="38" t="s">
        <v>1</v>
      </c>
      <c r="M17" s="38"/>
      <c r="N17" s="8" t="str">
        <f t="shared" si="0"/>
        <v>M</v>
      </c>
      <c r="O17" s="8">
        <f>8+5+8+8+13</f>
        <v>42</v>
      </c>
      <c r="P17" s="8">
        <f>3+3+2+3+2</f>
        <v>13</v>
      </c>
      <c r="Q17" s="8" t="s">
        <v>52</v>
      </c>
    </row>
    <row r="18" spans="2:17" ht="63.75" customHeight="1" x14ac:dyDescent="0.3">
      <c r="B18" s="37" t="s">
        <v>80</v>
      </c>
      <c r="C18" s="37"/>
      <c r="D18" s="37" t="s">
        <v>81</v>
      </c>
      <c r="E18" s="37"/>
      <c r="F18" s="37"/>
      <c r="G18" s="37"/>
      <c r="H18" s="37"/>
      <c r="I18" s="37"/>
      <c r="J18" s="37" t="s">
        <v>17</v>
      </c>
      <c r="K18" s="37"/>
      <c r="L18" s="38" t="s">
        <v>3</v>
      </c>
      <c r="M18" s="38"/>
      <c r="N18" s="8" t="str">
        <f t="shared" si="0"/>
        <v>M</v>
      </c>
      <c r="O18" s="8">
        <f>3+5+5+3+5</f>
        <v>21</v>
      </c>
      <c r="P18" s="8">
        <f>2+1+2+2+1</f>
        <v>8</v>
      </c>
      <c r="Q18" s="8" t="s">
        <v>52</v>
      </c>
    </row>
  </sheetData>
  <mergeCells count="65">
    <mergeCell ref="B4:C4"/>
    <mergeCell ref="D4:I4"/>
    <mergeCell ref="J4:K4"/>
    <mergeCell ref="L4:M4"/>
    <mergeCell ref="B2:Q2"/>
    <mergeCell ref="B3:C3"/>
    <mergeCell ref="D3:I3"/>
    <mergeCell ref="J3:K3"/>
    <mergeCell ref="L3:M3"/>
    <mergeCell ref="B5:C5"/>
    <mergeCell ref="D5:I5"/>
    <mergeCell ref="J5:K5"/>
    <mergeCell ref="L5:M5"/>
    <mergeCell ref="B6:C6"/>
    <mergeCell ref="D6:I6"/>
    <mergeCell ref="J6:K6"/>
    <mergeCell ref="L6:M6"/>
    <mergeCell ref="B7:C7"/>
    <mergeCell ref="D7:I7"/>
    <mergeCell ref="J7:K7"/>
    <mergeCell ref="L7:M7"/>
    <mergeCell ref="B8:C8"/>
    <mergeCell ref="D8:I8"/>
    <mergeCell ref="J8:K8"/>
    <mergeCell ref="L8:M8"/>
    <mergeCell ref="B9:C9"/>
    <mergeCell ref="D9:I9"/>
    <mergeCell ref="J9:K9"/>
    <mergeCell ref="L9:M9"/>
    <mergeCell ref="B10:C10"/>
    <mergeCell ref="D10:I10"/>
    <mergeCell ref="J10:K10"/>
    <mergeCell ref="L10:M10"/>
    <mergeCell ref="B11:C11"/>
    <mergeCell ref="D11:I11"/>
    <mergeCell ref="J11:K11"/>
    <mergeCell ref="L11:M11"/>
    <mergeCell ref="B12:C12"/>
    <mergeCell ref="D12:I12"/>
    <mergeCell ref="J12:K12"/>
    <mergeCell ref="L12:M12"/>
    <mergeCell ref="B13:C13"/>
    <mergeCell ref="D13:I13"/>
    <mergeCell ref="J13:K13"/>
    <mergeCell ref="L13:M13"/>
    <mergeCell ref="B14:C14"/>
    <mergeCell ref="D14:I14"/>
    <mergeCell ref="J14:K14"/>
    <mergeCell ref="L14:M14"/>
    <mergeCell ref="B15:C15"/>
    <mergeCell ref="D15:I15"/>
    <mergeCell ref="J15:K15"/>
    <mergeCell ref="L15:M15"/>
    <mergeCell ref="B16:C16"/>
    <mergeCell ref="D16:I16"/>
    <mergeCell ref="J16:K16"/>
    <mergeCell ref="L16:M16"/>
    <mergeCell ref="B17:C17"/>
    <mergeCell ref="D17:I17"/>
    <mergeCell ref="J17:K17"/>
    <mergeCell ref="L17:M17"/>
    <mergeCell ref="B18:C18"/>
    <mergeCell ref="D18:I18"/>
    <mergeCell ref="J18:K18"/>
    <mergeCell ref="L18:M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01AEA-601B-4278-A432-31C04FB3117E}">
  <dimension ref="B2:Q18"/>
  <sheetViews>
    <sheetView workbookViewId="0">
      <selection activeCell="L4" sqref="L4:M4"/>
    </sheetView>
  </sheetViews>
  <sheetFormatPr defaultColWidth="9.109375" defaultRowHeight="18" customHeight="1" x14ac:dyDescent="0.3"/>
  <cols>
    <col min="1" max="2" width="9.109375" style="9"/>
    <col min="3" max="3" width="22.88671875" style="9" customWidth="1"/>
    <col min="4" max="8" width="9.109375" style="9"/>
    <col min="9" max="9" width="10.44140625" style="9" customWidth="1"/>
    <col min="10" max="10" width="9.109375" style="9"/>
    <col min="11" max="11" width="17.44140625" style="9" customWidth="1"/>
    <col min="12" max="12" width="9.109375" style="9"/>
    <col min="13" max="13" width="36.44140625" style="9" customWidth="1"/>
    <col min="14" max="14" width="12.109375" style="9" customWidth="1"/>
    <col min="15" max="15" width="16.44140625" style="9" customWidth="1"/>
    <col min="16" max="16" width="19" style="9" customWidth="1"/>
    <col min="17" max="17" width="13.88671875" style="9" customWidth="1"/>
    <col min="18" max="16384" width="9.109375" style="9"/>
  </cols>
  <sheetData>
    <row r="2" spans="2:17" ht="18" customHeight="1" x14ac:dyDescent="0.3">
      <c r="B2" s="44" t="s">
        <v>124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</row>
    <row r="3" spans="2:17" ht="33.75" customHeight="1" x14ac:dyDescent="0.3">
      <c r="B3" s="45" t="s">
        <v>7</v>
      </c>
      <c r="C3" s="45"/>
      <c r="D3" s="45" t="s">
        <v>8</v>
      </c>
      <c r="E3" s="45"/>
      <c r="F3" s="45"/>
      <c r="G3" s="45"/>
      <c r="H3" s="45"/>
      <c r="I3" s="45"/>
      <c r="J3" s="45" t="s">
        <v>9</v>
      </c>
      <c r="K3" s="45"/>
      <c r="L3" s="46" t="s">
        <v>10</v>
      </c>
      <c r="M3" s="46"/>
      <c r="N3" s="6" t="s">
        <v>11</v>
      </c>
      <c r="O3" s="7" t="s">
        <v>12</v>
      </c>
      <c r="P3" s="7" t="s">
        <v>13</v>
      </c>
      <c r="Q3" s="7" t="s">
        <v>14</v>
      </c>
    </row>
    <row r="4" spans="2:17" ht="63.75" customHeight="1" x14ac:dyDescent="0.3">
      <c r="B4" s="61" t="s">
        <v>82</v>
      </c>
      <c r="C4" s="61"/>
      <c r="D4" s="61"/>
      <c r="E4" s="61"/>
      <c r="F4" s="61"/>
      <c r="G4" s="61"/>
      <c r="H4" s="61"/>
      <c r="I4" s="61"/>
      <c r="J4" s="61"/>
      <c r="K4" s="61"/>
      <c r="L4" s="62"/>
      <c r="M4" s="62"/>
      <c r="N4" s="13"/>
      <c r="O4" s="13"/>
      <c r="P4" s="13"/>
      <c r="Q4" s="13" t="s">
        <v>125</v>
      </c>
    </row>
    <row r="5" spans="2:17" ht="73.5" customHeight="1" x14ac:dyDescent="0.3">
      <c r="B5" s="61" t="s">
        <v>84</v>
      </c>
      <c r="C5" s="61"/>
      <c r="D5" s="61"/>
      <c r="E5" s="61"/>
      <c r="F5" s="61"/>
      <c r="G5" s="61"/>
      <c r="H5" s="61"/>
      <c r="I5" s="61"/>
      <c r="J5" s="61"/>
      <c r="K5" s="61"/>
      <c r="L5" s="62"/>
      <c r="M5" s="62"/>
      <c r="N5" s="13"/>
      <c r="O5" s="13"/>
      <c r="P5" s="13"/>
      <c r="Q5" s="13" t="s">
        <v>125</v>
      </c>
    </row>
    <row r="6" spans="2:17" ht="63.75" customHeight="1" x14ac:dyDescent="0.3">
      <c r="B6" s="61" t="s">
        <v>126</v>
      </c>
      <c r="C6" s="61"/>
      <c r="D6" s="61"/>
      <c r="E6" s="61"/>
      <c r="F6" s="61"/>
      <c r="G6" s="61"/>
      <c r="H6" s="61"/>
      <c r="I6" s="61"/>
      <c r="J6" s="61"/>
      <c r="K6" s="61"/>
      <c r="L6" s="62"/>
      <c r="M6" s="62"/>
      <c r="N6" s="13"/>
      <c r="O6" s="13"/>
      <c r="P6" s="13"/>
      <c r="Q6" s="13" t="s">
        <v>125</v>
      </c>
    </row>
    <row r="7" spans="2:17" ht="63.75" customHeight="1" x14ac:dyDescent="0.3">
      <c r="B7" s="61"/>
      <c r="C7" s="61"/>
      <c r="D7" s="61"/>
      <c r="E7" s="61"/>
      <c r="F7" s="61"/>
      <c r="G7" s="61"/>
      <c r="H7" s="61"/>
      <c r="I7" s="61"/>
      <c r="J7" s="61"/>
      <c r="K7" s="61"/>
      <c r="L7" s="62"/>
      <c r="M7" s="62"/>
      <c r="N7" s="13"/>
      <c r="O7" s="13"/>
      <c r="P7" s="13"/>
      <c r="Q7" s="13" t="s">
        <v>125</v>
      </c>
    </row>
    <row r="8" spans="2:17" ht="63.75" customHeight="1" x14ac:dyDescent="0.3">
      <c r="B8" s="61"/>
      <c r="C8" s="61"/>
      <c r="D8" s="61"/>
      <c r="E8" s="61"/>
      <c r="F8" s="61"/>
      <c r="G8" s="61"/>
      <c r="H8" s="61"/>
      <c r="I8" s="61"/>
      <c r="J8" s="61"/>
      <c r="K8" s="61"/>
      <c r="L8" s="62"/>
      <c r="M8" s="62"/>
      <c r="N8" s="13"/>
      <c r="O8" s="13"/>
      <c r="P8" s="13"/>
      <c r="Q8" s="13" t="s">
        <v>125</v>
      </c>
    </row>
    <row r="9" spans="2:17" ht="63.75" customHeight="1" x14ac:dyDescent="0.3">
      <c r="B9" s="61"/>
      <c r="C9" s="61"/>
      <c r="D9" s="61"/>
      <c r="E9" s="61"/>
      <c r="F9" s="61"/>
      <c r="G9" s="61"/>
      <c r="H9" s="61"/>
      <c r="I9" s="61"/>
      <c r="J9" s="61"/>
      <c r="K9" s="61"/>
      <c r="L9" s="62"/>
      <c r="M9" s="62"/>
      <c r="N9" s="13"/>
      <c r="O9" s="13"/>
      <c r="P9" s="13"/>
      <c r="Q9" s="13" t="s">
        <v>125</v>
      </c>
    </row>
    <row r="10" spans="2:17" ht="63.75" customHeight="1" x14ac:dyDescent="0.3"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2"/>
      <c r="M10" s="62"/>
      <c r="N10" s="13"/>
      <c r="O10" s="13"/>
      <c r="P10" s="13"/>
      <c r="Q10" s="13" t="s">
        <v>125</v>
      </c>
    </row>
    <row r="11" spans="2:17" ht="63.75" customHeight="1" x14ac:dyDescent="0.3"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2"/>
      <c r="M11" s="62"/>
      <c r="N11" s="13"/>
      <c r="O11" s="13"/>
      <c r="P11" s="13"/>
      <c r="Q11" s="13" t="s">
        <v>125</v>
      </c>
    </row>
    <row r="12" spans="2:17" ht="63.75" customHeight="1" x14ac:dyDescent="0.3"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2"/>
      <c r="M12" s="62"/>
      <c r="N12" s="13"/>
      <c r="O12" s="13"/>
      <c r="P12" s="13"/>
      <c r="Q12" s="13" t="s">
        <v>125</v>
      </c>
    </row>
    <row r="13" spans="2:17" ht="63.75" customHeight="1" x14ac:dyDescent="0.3"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2"/>
      <c r="M13" s="62"/>
      <c r="N13" s="13"/>
      <c r="O13" s="13"/>
      <c r="P13" s="13"/>
      <c r="Q13" s="13" t="s">
        <v>125</v>
      </c>
    </row>
    <row r="14" spans="2:17" ht="63.75" customHeight="1" x14ac:dyDescent="0.3"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2"/>
      <c r="M14" s="62"/>
      <c r="N14" s="13"/>
      <c r="O14" s="13"/>
      <c r="P14" s="13"/>
      <c r="Q14" s="13" t="s">
        <v>125</v>
      </c>
    </row>
    <row r="15" spans="2:17" ht="63.75" customHeight="1" x14ac:dyDescent="0.3"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2"/>
      <c r="M15" s="62"/>
      <c r="N15" s="13"/>
      <c r="O15" s="13"/>
      <c r="P15" s="13"/>
      <c r="Q15" s="13" t="s">
        <v>125</v>
      </c>
    </row>
    <row r="16" spans="2:17" ht="63.75" customHeight="1" x14ac:dyDescent="0.3"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2"/>
      <c r="M16" s="62"/>
      <c r="N16" s="13"/>
      <c r="O16" s="13"/>
      <c r="P16" s="13"/>
      <c r="Q16" s="13" t="s">
        <v>125</v>
      </c>
    </row>
    <row r="17" spans="2:17" ht="63.75" customHeight="1" x14ac:dyDescent="0.3"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2"/>
      <c r="M17" s="62"/>
      <c r="N17" s="13"/>
      <c r="O17" s="13"/>
      <c r="P17" s="13"/>
      <c r="Q17" s="13" t="s">
        <v>125</v>
      </c>
    </row>
    <row r="18" spans="2:17" ht="63.75" customHeight="1" x14ac:dyDescent="0.3"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2"/>
      <c r="M18" s="62"/>
      <c r="N18" s="13"/>
      <c r="O18" s="13"/>
      <c r="P18" s="13"/>
      <c r="Q18" s="13" t="s">
        <v>125</v>
      </c>
    </row>
  </sheetData>
  <mergeCells count="65">
    <mergeCell ref="B4:C4"/>
    <mergeCell ref="D4:I4"/>
    <mergeCell ref="J4:K4"/>
    <mergeCell ref="L4:M4"/>
    <mergeCell ref="B2:Q2"/>
    <mergeCell ref="B3:C3"/>
    <mergeCell ref="D3:I3"/>
    <mergeCell ref="J3:K3"/>
    <mergeCell ref="L3:M3"/>
    <mergeCell ref="B5:C5"/>
    <mergeCell ref="D5:I5"/>
    <mergeCell ref="J5:K5"/>
    <mergeCell ref="L5:M5"/>
    <mergeCell ref="B6:C6"/>
    <mergeCell ref="D6:I6"/>
    <mergeCell ref="J6:K6"/>
    <mergeCell ref="L6:M6"/>
    <mergeCell ref="B7:C7"/>
    <mergeCell ref="D7:I7"/>
    <mergeCell ref="J7:K7"/>
    <mergeCell ref="L7:M7"/>
    <mergeCell ref="B8:C8"/>
    <mergeCell ref="D8:I8"/>
    <mergeCell ref="J8:K8"/>
    <mergeCell ref="L8:M8"/>
    <mergeCell ref="B9:C9"/>
    <mergeCell ref="D9:I9"/>
    <mergeCell ref="J9:K9"/>
    <mergeCell ref="L9:M9"/>
    <mergeCell ref="B10:C10"/>
    <mergeCell ref="D10:I10"/>
    <mergeCell ref="J10:K10"/>
    <mergeCell ref="L10:M10"/>
    <mergeCell ref="B11:C11"/>
    <mergeCell ref="D11:I11"/>
    <mergeCell ref="J11:K11"/>
    <mergeCell ref="L11:M11"/>
    <mergeCell ref="B12:C12"/>
    <mergeCell ref="D12:I12"/>
    <mergeCell ref="J12:K12"/>
    <mergeCell ref="L12:M12"/>
    <mergeCell ref="B13:C13"/>
    <mergeCell ref="D13:I13"/>
    <mergeCell ref="J13:K13"/>
    <mergeCell ref="L13:M13"/>
    <mergeCell ref="B14:C14"/>
    <mergeCell ref="D14:I14"/>
    <mergeCell ref="J14:K14"/>
    <mergeCell ref="L14:M14"/>
    <mergeCell ref="B15:C15"/>
    <mergeCell ref="D15:I15"/>
    <mergeCell ref="J15:K15"/>
    <mergeCell ref="L15:M15"/>
    <mergeCell ref="B16:C16"/>
    <mergeCell ref="D16:I16"/>
    <mergeCell ref="J16:K16"/>
    <mergeCell ref="L16:M16"/>
    <mergeCell ref="B17:C17"/>
    <mergeCell ref="D17:I17"/>
    <mergeCell ref="J17:K17"/>
    <mergeCell ref="L17:M17"/>
    <mergeCell ref="B18:C18"/>
    <mergeCell ref="D18:I18"/>
    <mergeCell ref="J18:K18"/>
    <mergeCell ref="L18:M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6F592-59AF-4853-A1BB-0C8598285E97}">
  <dimension ref="B2:O23"/>
  <sheetViews>
    <sheetView workbookViewId="0"/>
  </sheetViews>
  <sheetFormatPr defaultRowHeight="22.5" customHeight="1" x14ac:dyDescent="0.3"/>
  <cols>
    <col min="3" max="3" width="45.33203125" customWidth="1"/>
    <col min="4" max="4" width="10.5546875" customWidth="1"/>
    <col min="5" max="5" width="14.109375" customWidth="1"/>
    <col min="6" max="6" width="15.88671875" customWidth="1"/>
    <col min="7" max="7" width="36.33203125" customWidth="1"/>
    <col min="9" max="9" width="32.88671875" customWidth="1"/>
    <col min="11" max="11" width="17.5546875" customWidth="1"/>
    <col min="12" max="12" width="13.44140625" customWidth="1"/>
    <col min="13" max="13" width="18.5546875" customWidth="1"/>
    <col min="14" max="14" width="22.44140625" customWidth="1"/>
    <col min="15" max="15" width="14.6640625" customWidth="1"/>
  </cols>
  <sheetData>
    <row r="2" spans="2:15" ht="22.5" customHeight="1" x14ac:dyDescent="0.3">
      <c r="B2" s="63" t="s">
        <v>127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5"/>
    </row>
    <row r="3" spans="2:15" ht="22.5" customHeight="1" x14ac:dyDescent="0.3">
      <c r="B3" s="67" t="s">
        <v>7</v>
      </c>
      <c r="C3" s="67"/>
      <c r="D3" s="67" t="s">
        <v>8</v>
      </c>
      <c r="E3" s="67"/>
      <c r="F3" s="67"/>
      <c r="G3" s="67"/>
      <c r="H3" s="67" t="s">
        <v>9</v>
      </c>
      <c r="I3" s="67"/>
      <c r="J3" s="66" t="s">
        <v>10</v>
      </c>
      <c r="K3" s="66"/>
      <c r="L3" s="2" t="s">
        <v>11</v>
      </c>
      <c r="M3" s="3" t="s">
        <v>12</v>
      </c>
      <c r="N3" s="3" t="s">
        <v>13</v>
      </c>
      <c r="O3" s="3" t="s">
        <v>14</v>
      </c>
    </row>
    <row r="4" spans="2:15" ht="22.5" customHeight="1" x14ac:dyDescent="0.3">
      <c r="B4" s="33" t="s">
        <v>128</v>
      </c>
      <c r="C4" s="33"/>
      <c r="D4" s="33" t="s">
        <v>129</v>
      </c>
      <c r="E4" s="33"/>
      <c r="F4" s="33"/>
      <c r="G4" s="33"/>
      <c r="H4" s="33" t="s">
        <v>130</v>
      </c>
      <c r="I4" s="33"/>
      <c r="J4" s="33" t="s">
        <v>131</v>
      </c>
      <c r="K4" s="33"/>
      <c r="L4" s="1"/>
      <c r="M4" s="1"/>
      <c r="N4" s="1"/>
      <c r="O4" s="1"/>
    </row>
    <row r="5" spans="2:15" ht="22.5" customHeight="1" x14ac:dyDescent="0.3">
      <c r="B5" s="33" t="s">
        <v>132</v>
      </c>
      <c r="C5" s="33"/>
      <c r="D5" s="33" t="s">
        <v>133</v>
      </c>
      <c r="E5" s="33"/>
      <c r="F5" s="33"/>
      <c r="G5" s="33"/>
      <c r="H5" s="33" t="s">
        <v>134</v>
      </c>
      <c r="I5" s="33"/>
      <c r="J5" s="33"/>
      <c r="K5" s="33"/>
      <c r="L5" s="1"/>
      <c r="M5" s="1"/>
      <c r="N5" s="1"/>
      <c r="O5" s="1"/>
    </row>
    <row r="6" spans="2:15" ht="22.5" customHeight="1" x14ac:dyDescent="0.3">
      <c r="B6" s="33" t="s">
        <v>135</v>
      </c>
      <c r="C6" s="33"/>
      <c r="D6" s="33" t="s">
        <v>136</v>
      </c>
      <c r="E6" s="33"/>
      <c r="F6" s="33"/>
      <c r="G6" s="33"/>
      <c r="H6" s="33" t="s">
        <v>137</v>
      </c>
      <c r="I6" s="33"/>
      <c r="J6" s="33"/>
      <c r="K6" s="33"/>
      <c r="L6" s="1"/>
      <c r="M6" s="1"/>
      <c r="N6" s="1"/>
      <c r="O6" s="1"/>
    </row>
    <row r="7" spans="2:15" ht="22.5" customHeight="1" x14ac:dyDescent="0.3">
      <c r="B7" s="33" t="s">
        <v>138</v>
      </c>
      <c r="C7" s="33"/>
      <c r="D7" s="33" t="s">
        <v>139</v>
      </c>
      <c r="E7" s="33"/>
      <c r="F7" s="33"/>
      <c r="G7" s="33"/>
      <c r="H7" s="33" t="s">
        <v>137</v>
      </c>
      <c r="I7" s="33"/>
      <c r="J7" s="33" t="s">
        <v>4</v>
      </c>
      <c r="K7" s="33"/>
      <c r="L7" s="1"/>
      <c r="M7" s="1"/>
      <c r="N7" s="1"/>
      <c r="O7" s="1"/>
    </row>
    <row r="8" spans="2:15" ht="22.5" customHeight="1" x14ac:dyDescent="0.3">
      <c r="B8" s="33" t="s">
        <v>140</v>
      </c>
      <c r="C8" s="33"/>
      <c r="D8" s="33" t="s">
        <v>141</v>
      </c>
      <c r="E8" s="33"/>
      <c r="F8" s="33"/>
      <c r="G8" s="33"/>
      <c r="H8" s="33" t="s">
        <v>134</v>
      </c>
      <c r="I8" s="33"/>
      <c r="J8" s="33" t="s">
        <v>5</v>
      </c>
      <c r="K8" s="33"/>
      <c r="L8" s="1"/>
      <c r="M8" s="1"/>
      <c r="N8" s="1"/>
      <c r="O8" s="1"/>
    </row>
    <row r="9" spans="2:15" ht="22.5" customHeight="1" x14ac:dyDescent="0.3">
      <c r="B9" s="33" t="s">
        <v>142</v>
      </c>
      <c r="C9" s="33"/>
      <c r="D9" s="33" t="s">
        <v>143</v>
      </c>
      <c r="E9" s="33"/>
      <c r="F9" s="33"/>
      <c r="G9" s="33"/>
      <c r="H9" s="33" t="s">
        <v>130</v>
      </c>
      <c r="I9" s="33"/>
      <c r="J9" s="33" t="s">
        <v>2</v>
      </c>
      <c r="K9" s="33"/>
      <c r="L9" s="1"/>
      <c r="M9" s="1"/>
      <c r="N9" s="1"/>
      <c r="O9" s="1"/>
    </row>
    <row r="10" spans="2:15" ht="22.5" customHeight="1" x14ac:dyDescent="0.3">
      <c r="B10" s="33" t="s">
        <v>144</v>
      </c>
      <c r="C10" s="33"/>
      <c r="D10" s="33" t="s">
        <v>145</v>
      </c>
      <c r="E10" s="33"/>
      <c r="F10" s="33"/>
      <c r="G10" s="33"/>
      <c r="H10" s="33" t="s">
        <v>137</v>
      </c>
      <c r="I10" s="33"/>
      <c r="J10" s="33"/>
      <c r="K10" s="33"/>
      <c r="L10" s="1"/>
      <c r="M10" s="1"/>
      <c r="N10" s="1"/>
      <c r="O10" s="1"/>
    </row>
    <row r="11" spans="2:15" ht="22.5" customHeight="1" x14ac:dyDescent="0.3">
      <c r="B11" s="33" t="s">
        <v>146</v>
      </c>
      <c r="C11" s="33"/>
      <c r="D11" s="33" t="s">
        <v>147</v>
      </c>
      <c r="E11" s="33"/>
      <c r="F11" s="33"/>
      <c r="G11" s="33"/>
      <c r="H11" s="33" t="s">
        <v>134</v>
      </c>
      <c r="I11" s="33"/>
      <c r="J11" s="33" t="s">
        <v>3</v>
      </c>
      <c r="K11" s="33"/>
      <c r="L11" s="1"/>
      <c r="M11" s="1"/>
      <c r="N11" s="1"/>
      <c r="O11" s="1"/>
    </row>
    <row r="12" spans="2:15" ht="22.5" customHeight="1" x14ac:dyDescent="0.3">
      <c r="B12" s="33" t="s">
        <v>148</v>
      </c>
      <c r="C12" s="33"/>
      <c r="D12" s="33" t="s">
        <v>149</v>
      </c>
      <c r="E12" s="33"/>
      <c r="F12" s="33"/>
      <c r="G12" s="33"/>
      <c r="H12" s="33" t="s">
        <v>130</v>
      </c>
      <c r="I12" s="33"/>
      <c r="J12" s="33" t="s">
        <v>26</v>
      </c>
      <c r="K12" s="33"/>
      <c r="L12" s="1"/>
      <c r="M12" s="1"/>
      <c r="N12" s="1"/>
      <c r="O12" s="1"/>
    </row>
    <row r="13" spans="2:15" ht="22.5" customHeight="1" x14ac:dyDescent="0.3">
      <c r="B13" s="33" t="s">
        <v>150</v>
      </c>
      <c r="C13" s="33"/>
      <c r="D13" s="33" t="s">
        <v>151</v>
      </c>
      <c r="E13" s="33"/>
      <c r="F13" s="33"/>
      <c r="G13" s="33"/>
      <c r="H13" s="33" t="s">
        <v>137</v>
      </c>
      <c r="I13" s="33"/>
      <c r="J13" s="33" t="s">
        <v>1</v>
      </c>
      <c r="K13" s="33"/>
      <c r="L13" s="1"/>
      <c r="M13" s="1"/>
      <c r="N13" s="1"/>
      <c r="O13" s="1"/>
    </row>
    <row r="14" spans="2:15" ht="22.5" customHeight="1" x14ac:dyDescent="0.3">
      <c r="B14" s="33" t="s">
        <v>152</v>
      </c>
      <c r="C14" s="33"/>
      <c r="D14" s="33" t="s">
        <v>153</v>
      </c>
      <c r="E14" s="33"/>
      <c r="F14" s="33"/>
      <c r="G14" s="33"/>
      <c r="H14" s="33" t="s">
        <v>130</v>
      </c>
      <c r="I14" s="33"/>
      <c r="J14" s="33" t="s">
        <v>1</v>
      </c>
      <c r="K14" s="33"/>
      <c r="L14" s="1"/>
      <c r="M14" s="1"/>
      <c r="N14" s="1"/>
      <c r="O14" s="1"/>
    </row>
    <row r="15" spans="2:15" ht="22.5" customHeight="1" x14ac:dyDescent="0.3">
      <c r="B15" s="33" t="s">
        <v>154</v>
      </c>
      <c r="C15" s="33"/>
      <c r="D15" s="33" t="s">
        <v>155</v>
      </c>
      <c r="E15" s="33"/>
      <c r="F15" s="33"/>
      <c r="G15" s="33"/>
      <c r="H15" s="33" t="s">
        <v>137</v>
      </c>
      <c r="I15" s="33"/>
      <c r="J15" s="33"/>
      <c r="K15" s="33"/>
      <c r="L15" s="1"/>
      <c r="M15" s="1"/>
      <c r="N15" s="1"/>
      <c r="O15" s="1"/>
    </row>
    <row r="16" spans="2:15" ht="22.5" customHeight="1" x14ac:dyDescent="0.3">
      <c r="B16" s="33" t="s">
        <v>156</v>
      </c>
      <c r="C16" s="33"/>
      <c r="D16" s="33" t="s">
        <v>157</v>
      </c>
      <c r="E16" s="33"/>
      <c r="F16" s="33"/>
      <c r="G16" s="33"/>
      <c r="H16" s="33" t="s">
        <v>134</v>
      </c>
      <c r="I16" s="33"/>
      <c r="J16" s="33"/>
      <c r="K16" s="33"/>
      <c r="L16" s="1"/>
      <c r="M16" s="1"/>
      <c r="N16" s="1"/>
      <c r="O16" s="1"/>
    </row>
    <row r="17" spans="2:15" ht="35.25" customHeight="1" x14ac:dyDescent="0.3">
      <c r="B17" s="33" t="s">
        <v>158</v>
      </c>
      <c r="C17" s="33"/>
      <c r="D17" s="32" t="s">
        <v>159</v>
      </c>
      <c r="E17" s="32"/>
      <c r="F17" s="32"/>
      <c r="G17" s="32"/>
      <c r="H17" s="33" t="s">
        <v>134</v>
      </c>
      <c r="I17" s="33"/>
      <c r="J17" s="33" t="s">
        <v>3</v>
      </c>
      <c r="K17" s="33"/>
      <c r="L17" s="1"/>
      <c r="M17" s="1"/>
      <c r="N17" s="1"/>
      <c r="O17" s="1"/>
    </row>
    <row r="18" spans="2:15" ht="22.5" customHeight="1" x14ac:dyDescent="0.3">
      <c r="B18" s="33" t="s">
        <v>160</v>
      </c>
      <c r="C18" s="33"/>
      <c r="D18" s="33" t="s">
        <v>161</v>
      </c>
      <c r="E18" s="33"/>
      <c r="F18" s="33"/>
      <c r="G18" s="33"/>
      <c r="H18" s="33" t="s">
        <v>134</v>
      </c>
      <c r="I18" s="33"/>
      <c r="J18" s="33" t="s">
        <v>3</v>
      </c>
      <c r="K18" s="33"/>
      <c r="L18" s="1"/>
      <c r="M18" s="1"/>
      <c r="N18" s="1"/>
      <c r="O18" s="1"/>
    </row>
    <row r="19" spans="2:15" ht="22.5" customHeight="1" x14ac:dyDescent="0.3">
      <c r="B19" s="33" t="s">
        <v>80</v>
      </c>
      <c r="C19" s="33"/>
      <c r="D19" s="33" t="s">
        <v>162</v>
      </c>
      <c r="E19" s="33"/>
      <c r="F19" s="33"/>
      <c r="G19" s="33"/>
      <c r="H19" s="33" t="s">
        <v>137</v>
      </c>
      <c r="I19" s="33"/>
      <c r="J19" s="33"/>
      <c r="K19" s="33"/>
      <c r="L19" s="1"/>
      <c r="M19" s="1"/>
      <c r="N19" s="1"/>
      <c r="O19" s="1"/>
    </row>
    <row r="20" spans="2:15" ht="22.5" customHeight="1" x14ac:dyDescent="0.3">
      <c r="B20" s="33" t="s">
        <v>163</v>
      </c>
      <c r="C20" s="33"/>
      <c r="D20" s="33" t="s">
        <v>164</v>
      </c>
      <c r="E20" s="33"/>
      <c r="F20" s="33"/>
      <c r="G20" s="33"/>
      <c r="H20" s="33" t="s">
        <v>130</v>
      </c>
      <c r="I20" s="33"/>
      <c r="J20" s="33" t="s">
        <v>26</v>
      </c>
      <c r="K20" s="33"/>
      <c r="L20" s="1"/>
      <c r="M20" s="1"/>
      <c r="N20" s="1"/>
      <c r="O20" s="1"/>
    </row>
    <row r="21" spans="2:15" ht="22.5" customHeight="1" x14ac:dyDescent="0.3">
      <c r="B21" s="33" t="s">
        <v>165</v>
      </c>
      <c r="C21" s="33"/>
      <c r="D21" s="33" t="s">
        <v>166</v>
      </c>
      <c r="E21" s="33"/>
      <c r="F21" s="33"/>
      <c r="G21" s="33"/>
      <c r="H21" s="33" t="s">
        <v>130</v>
      </c>
      <c r="I21" s="33"/>
      <c r="J21" s="33" t="s">
        <v>1</v>
      </c>
      <c r="K21" s="33"/>
      <c r="L21" s="1"/>
      <c r="M21" s="1"/>
      <c r="N21" s="1"/>
      <c r="O21" s="1"/>
    </row>
    <row r="22" spans="2:15" ht="22.5" customHeight="1" x14ac:dyDescent="0.3">
      <c r="B22" s="33" t="s">
        <v>167</v>
      </c>
      <c r="C22" s="33"/>
      <c r="D22" s="33" t="s">
        <v>168</v>
      </c>
      <c r="E22" s="33"/>
      <c r="F22" s="33"/>
      <c r="G22" s="33"/>
      <c r="H22" s="33" t="s">
        <v>130</v>
      </c>
      <c r="I22" s="33"/>
      <c r="J22" s="33" t="s">
        <v>0</v>
      </c>
      <c r="K22" s="33"/>
      <c r="L22" s="1"/>
      <c r="M22" s="1"/>
      <c r="N22" s="1"/>
      <c r="O22" s="1"/>
    </row>
    <row r="23" spans="2:15" ht="22.5" customHeight="1" x14ac:dyDescent="0.3">
      <c r="B23" s="33" t="s">
        <v>169</v>
      </c>
      <c r="C23" s="33"/>
      <c r="D23" s="33" t="s">
        <v>170</v>
      </c>
      <c r="E23" s="33"/>
      <c r="F23" s="33"/>
      <c r="G23" s="33"/>
      <c r="H23" s="33" t="s">
        <v>130</v>
      </c>
      <c r="I23" s="33"/>
      <c r="J23" s="33" t="s">
        <v>171</v>
      </c>
      <c r="K23" s="33"/>
      <c r="L23" s="1"/>
      <c r="M23" s="1"/>
      <c r="N23" s="1"/>
      <c r="O23" s="1"/>
    </row>
  </sheetData>
  <mergeCells count="85">
    <mergeCell ref="J5:K5"/>
    <mergeCell ref="J6:K6"/>
    <mergeCell ref="J7:K7"/>
    <mergeCell ref="J8:K8"/>
    <mergeCell ref="B2:O2"/>
    <mergeCell ref="D7:G7"/>
    <mergeCell ref="D8:G8"/>
    <mergeCell ref="B4:C4"/>
    <mergeCell ref="B5:C5"/>
    <mergeCell ref="B6:C6"/>
    <mergeCell ref="B7:C7"/>
    <mergeCell ref="B8:C8"/>
    <mergeCell ref="J3:K3"/>
    <mergeCell ref="H3:I3"/>
    <mergeCell ref="B3:C3"/>
    <mergeCell ref="D3:G3"/>
    <mergeCell ref="J22:K22"/>
    <mergeCell ref="J23:K23"/>
    <mergeCell ref="J16:K16"/>
    <mergeCell ref="J17:K17"/>
    <mergeCell ref="J18:K18"/>
    <mergeCell ref="J19:K19"/>
    <mergeCell ref="J20:K20"/>
    <mergeCell ref="J21:K21"/>
    <mergeCell ref="J10:K10"/>
    <mergeCell ref="J11:K11"/>
    <mergeCell ref="J12:K12"/>
    <mergeCell ref="J13:K13"/>
    <mergeCell ref="J14:K14"/>
    <mergeCell ref="J15:K15"/>
    <mergeCell ref="J4:K4"/>
    <mergeCell ref="J9:K9"/>
    <mergeCell ref="H22:I22"/>
    <mergeCell ref="H23:I23"/>
    <mergeCell ref="H16:I16"/>
    <mergeCell ref="H17:I17"/>
    <mergeCell ref="H18:I18"/>
    <mergeCell ref="H19:I19"/>
    <mergeCell ref="H20:I20"/>
    <mergeCell ref="H21:I21"/>
    <mergeCell ref="H10:I10"/>
    <mergeCell ref="H11:I11"/>
    <mergeCell ref="H12:I12"/>
    <mergeCell ref="H13:I13"/>
    <mergeCell ref="H14:I14"/>
    <mergeCell ref="H15:I15"/>
    <mergeCell ref="D19:G19"/>
    <mergeCell ref="D20:G20"/>
    <mergeCell ref="D21:G21"/>
    <mergeCell ref="D22:G22"/>
    <mergeCell ref="D15:G15"/>
    <mergeCell ref="B15:C15"/>
    <mergeCell ref="D23:G23"/>
    <mergeCell ref="B18:C18"/>
    <mergeCell ref="D12:G12"/>
    <mergeCell ref="D13:G13"/>
    <mergeCell ref="D14:G14"/>
    <mergeCell ref="D16:G16"/>
    <mergeCell ref="D17:G17"/>
    <mergeCell ref="D18:G18"/>
    <mergeCell ref="B21:C21"/>
    <mergeCell ref="B22:C22"/>
    <mergeCell ref="B23:C23"/>
    <mergeCell ref="B19:C19"/>
    <mergeCell ref="B20:C20"/>
    <mergeCell ref="B16:C16"/>
    <mergeCell ref="B17:C17"/>
    <mergeCell ref="B9:C9"/>
    <mergeCell ref="B10:C10"/>
    <mergeCell ref="B11:C11"/>
    <mergeCell ref="B13:C13"/>
    <mergeCell ref="B14:C14"/>
    <mergeCell ref="B12:C12"/>
    <mergeCell ref="H9:I9"/>
    <mergeCell ref="D11:G11"/>
    <mergeCell ref="D4:G4"/>
    <mergeCell ref="D5:G5"/>
    <mergeCell ref="D6:G6"/>
    <mergeCell ref="H4:I4"/>
    <mergeCell ref="H5:I5"/>
    <mergeCell ref="H6:I6"/>
    <mergeCell ref="H7:I7"/>
    <mergeCell ref="H8:I8"/>
    <mergeCell ref="D9:G9"/>
    <mergeCell ref="D10:G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19BDE-553D-4426-A9C7-2F172AFD9FBA}">
  <dimension ref="B2:Q37"/>
  <sheetViews>
    <sheetView topLeftCell="A9" workbookViewId="0"/>
  </sheetViews>
  <sheetFormatPr defaultColWidth="9.109375" defaultRowHeight="18" customHeight="1" x14ac:dyDescent="0.3"/>
  <cols>
    <col min="1" max="2" width="9.109375" style="9"/>
    <col min="3" max="3" width="22.6640625" style="9" customWidth="1"/>
    <col min="4" max="10" width="9.109375" style="9"/>
    <col min="11" max="11" width="17.44140625" style="9" customWidth="1"/>
    <col min="12" max="12" width="9.109375" style="9"/>
    <col min="13" max="13" width="36.44140625" style="9" customWidth="1"/>
    <col min="14" max="14" width="12.109375" style="9" customWidth="1"/>
    <col min="15" max="15" width="16.44140625" style="9" customWidth="1"/>
    <col min="16" max="16" width="19" style="9" customWidth="1"/>
    <col min="17" max="17" width="13.88671875" style="9" customWidth="1"/>
    <col min="18" max="16384" width="9.109375" style="9"/>
  </cols>
  <sheetData>
    <row r="2" spans="2:17" ht="18" customHeight="1" x14ac:dyDescent="0.3">
      <c r="B2" s="44" t="s">
        <v>6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</row>
    <row r="3" spans="2:17" ht="34.5" customHeight="1" x14ac:dyDescent="0.3">
      <c r="B3" s="45" t="s">
        <v>7</v>
      </c>
      <c r="C3" s="45"/>
      <c r="D3" s="45" t="s">
        <v>8</v>
      </c>
      <c r="E3" s="45"/>
      <c r="F3" s="45"/>
      <c r="G3" s="45"/>
      <c r="H3" s="45"/>
      <c r="I3" s="45"/>
      <c r="J3" s="45" t="s">
        <v>9</v>
      </c>
      <c r="K3" s="45"/>
      <c r="L3" s="46" t="s">
        <v>10</v>
      </c>
      <c r="M3" s="46"/>
      <c r="N3" s="6" t="s">
        <v>11</v>
      </c>
      <c r="O3" s="7" t="s">
        <v>12</v>
      </c>
      <c r="P3" s="7" t="s">
        <v>13</v>
      </c>
      <c r="Q3" s="7" t="s">
        <v>14</v>
      </c>
    </row>
    <row r="4" spans="2:17" ht="63.75" customHeight="1" x14ac:dyDescent="0.3">
      <c r="B4" s="42" t="s">
        <v>172</v>
      </c>
      <c r="C4" s="42"/>
      <c r="D4" s="42" t="s">
        <v>173</v>
      </c>
      <c r="E4" s="42"/>
      <c r="F4" s="42"/>
      <c r="G4" s="42"/>
      <c r="H4" s="42"/>
      <c r="I4" s="42"/>
      <c r="J4" s="42" t="s">
        <v>134</v>
      </c>
      <c r="K4" s="42"/>
      <c r="L4" s="43" t="s">
        <v>26</v>
      </c>
      <c r="M4" s="43"/>
      <c r="N4" s="5" t="s">
        <v>174</v>
      </c>
      <c r="O4" s="5">
        <v>5</v>
      </c>
      <c r="P4" s="5">
        <v>2</v>
      </c>
      <c r="Q4" s="5" t="s">
        <v>18</v>
      </c>
    </row>
    <row r="5" spans="2:17" ht="63.75" customHeight="1" x14ac:dyDescent="0.3">
      <c r="B5" s="42" t="s">
        <v>175</v>
      </c>
      <c r="C5" s="42"/>
      <c r="D5" s="42" t="s">
        <v>176</v>
      </c>
      <c r="E5" s="42"/>
      <c r="F5" s="42"/>
      <c r="G5" s="42"/>
      <c r="H5" s="42"/>
      <c r="I5" s="42"/>
      <c r="J5" s="42" t="s">
        <v>134</v>
      </c>
      <c r="K5" s="42"/>
      <c r="L5" s="43" t="s">
        <v>2</v>
      </c>
      <c r="M5" s="43"/>
      <c r="N5" s="5" t="s">
        <v>177</v>
      </c>
      <c r="O5" s="5">
        <v>13</v>
      </c>
      <c r="P5" s="5">
        <v>1</v>
      </c>
      <c r="Q5" s="5" t="s">
        <v>18</v>
      </c>
    </row>
    <row r="6" spans="2:17" ht="63.75" customHeight="1" x14ac:dyDescent="0.3">
      <c r="B6" s="42" t="s">
        <v>178</v>
      </c>
      <c r="C6" s="42"/>
      <c r="D6" s="42" t="s">
        <v>179</v>
      </c>
      <c r="E6" s="42"/>
      <c r="F6" s="42"/>
      <c r="G6" s="42"/>
      <c r="H6" s="42"/>
      <c r="I6" s="42"/>
      <c r="J6" s="42" t="s">
        <v>130</v>
      </c>
      <c r="K6" s="42"/>
      <c r="L6" s="43" t="s">
        <v>4</v>
      </c>
      <c r="M6" s="43"/>
      <c r="N6" s="5" t="s">
        <v>180</v>
      </c>
      <c r="O6" s="5">
        <v>21</v>
      </c>
      <c r="P6" s="5">
        <v>2</v>
      </c>
      <c r="Q6" s="5" t="s">
        <v>52</v>
      </c>
    </row>
    <row r="7" spans="2:17" ht="63.75" customHeight="1" x14ac:dyDescent="0.3">
      <c r="B7" s="42" t="s">
        <v>181</v>
      </c>
      <c r="C7" s="42"/>
      <c r="D7" s="42" t="s">
        <v>182</v>
      </c>
      <c r="E7" s="42"/>
      <c r="F7" s="42"/>
      <c r="G7" s="42"/>
      <c r="H7" s="42"/>
      <c r="I7" s="42"/>
      <c r="J7" s="42" t="s">
        <v>134</v>
      </c>
      <c r="K7" s="42"/>
      <c r="L7" s="43" t="s">
        <v>1</v>
      </c>
      <c r="M7" s="43"/>
      <c r="N7" s="5" t="s">
        <v>180</v>
      </c>
      <c r="O7" s="5">
        <v>13</v>
      </c>
      <c r="P7" s="5">
        <v>2</v>
      </c>
      <c r="Q7" s="5" t="s">
        <v>52</v>
      </c>
    </row>
    <row r="8" spans="2:17" ht="63.75" customHeight="1" x14ac:dyDescent="0.3">
      <c r="B8" s="42" t="s">
        <v>183</v>
      </c>
      <c r="C8" s="42"/>
      <c r="D8" s="42" t="s">
        <v>184</v>
      </c>
      <c r="E8" s="42"/>
      <c r="F8" s="42"/>
      <c r="G8" s="42"/>
      <c r="H8" s="42"/>
      <c r="I8" s="42"/>
      <c r="J8" s="42" t="s">
        <v>134</v>
      </c>
      <c r="K8" s="42"/>
      <c r="L8" s="43" t="s">
        <v>5</v>
      </c>
      <c r="M8" s="43"/>
      <c r="N8" s="5" t="s">
        <v>174</v>
      </c>
      <c r="O8" s="5">
        <v>3</v>
      </c>
      <c r="P8" s="5">
        <v>1</v>
      </c>
      <c r="Q8" s="5" t="s">
        <v>18</v>
      </c>
    </row>
    <row r="9" spans="2:17" ht="63.75" customHeight="1" x14ac:dyDescent="0.3">
      <c r="B9" s="42" t="s">
        <v>185</v>
      </c>
      <c r="C9" s="42"/>
      <c r="D9" s="42" t="s">
        <v>186</v>
      </c>
      <c r="E9" s="42"/>
      <c r="F9" s="42"/>
      <c r="G9" s="42"/>
      <c r="H9" s="42"/>
      <c r="I9" s="42"/>
      <c r="J9" s="42" t="s">
        <v>134</v>
      </c>
      <c r="K9" s="42"/>
      <c r="L9" s="43" t="s">
        <v>5</v>
      </c>
      <c r="M9" s="43"/>
      <c r="N9" s="5" t="s">
        <v>177</v>
      </c>
      <c r="O9" s="5">
        <v>5</v>
      </c>
      <c r="P9" s="5">
        <v>1</v>
      </c>
      <c r="Q9" s="5" t="s">
        <v>18</v>
      </c>
    </row>
    <row r="10" spans="2:17" ht="63.75" customHeight="1" x14ac:dyDescent="0.3">
      <c r="B10" s="42" t="s">
        <v>187</v>
      </c>
      <c r="C10" s="42"/>
      <c r="D10" s="42" t="s">
        <v>188</v>
      </c>
      <c r="E10" s="42"/>
      <c r="F10" s="42"/>
      <c r="G10" s="42"/>
      <c r="H10" s="42"/>
      <c r="I10" s="42"/>
      <c r="J10" s="42" t="s">
        <v>137</v>
      </c>
      <c r="K10" s="42"/>
      <c r="L10" s="43" t="s">
        <v>3</v>
      </c>
      <c r="M10" s="43"/>
      <c r="N10" s="5" t="s">
        <v>177</v>
      </c>
      <c r="O10" s="5">
        <v>8</v>
      </c>
      <c r="P10" s="5">
        <v>2</v>
      </c>
      <c r="Q10" s="5" t="s">
        <v>125</v>
      </c>
    </row>
    <row r="11" spans="2:17" ht="63.75" customHeight="1" x14ac:dyDescent="0.3">
      <c r="B11" s="42" t="s">
        <v>189</v>
      </c>
      <c r="C11" s="42"/>
      <c r="D11" s="42" t="s">
        <v>190</v>
      </c>
      <c r="E11" s="42"/>
      <c r="F11" s="42"/>
      <c r="G11" s="42"/>
      <c r="H11" s="42"/>
      <c r="I11" s="42"/>
      <c r="J11" s="42" t="s">
        <v>137</v>
      </c>
      <c r="K11" s="42"/>
      <c r="L11" s="47" t="s">
        <v>3</v>
      </c>
      <c r="M11" s="43"/>
      <c r="N11" s="5" t="s">
        <v>177</v>
      </c>
      <c r="O11" s="5">
        <v>8</v>
      </c>
      <c r="P11" s="5">
        <v>2</v>
      </c>
      <c r="Q11" s="5" t="s">
        <v>125</v>
      </c>
    </row>
    <row r="12" spans="2:17" ht="63.75" customHeight="1" x14ac:dyDescent="0.3">
      <c r="B12" s="42" t="s">
        <v>191</v>
      </c>
      <c r="C12" s="42"/>
      <c r="D12" s="42" t="s">
        <v>192</v>
      </c>
      <c r="E12" s="42"/>
      <c r="F12" s="42"/>
      <c r="G12" s="42"/>
      <c r="H12" s="42"/>
      <c r="I12" s="42"/>
      <c r="J12" s="42" t="s">
        <v>134</v>
      </c>
      <c r="K12" s="42"/>
      <c r="L12" s="43" t="s">
        <v>26</v>
      </c>
      <c r="M12" s="43"/>
      <c r="N12" s="5" t="s">
        <v>177</v>
      </c>
      <c r="O12" s="5">
        <v>13</v>
      </c>
      <c r="P12" s="5">
        <v>3</v>
      </c>
      <c r="Q12" s="5" t="s">
        <v>52</v>
      </c>
    </row>
    <row r="13" spans="2:17" ht="63.75" customHeight="1" x14ac:dyDescent="0.3">
      <c r="B13" s="42" t="s">
        <v>193</v>
      </c>
      <c r="C13" s="42"/>
      <c r="D13" s="42" t="s">
        <v>194</v>
      </c>
      <c r="E13" s="42"/>
      <c r="F13" s="42"/>
      <c r="G13" s="42"/>
      <c r="H13" s="42"/>
      <c r="I13" s="42"/>
      <c r="J13" s="42" t="s">
        <v>137</v>
      </c>
      <c r="K13" s="42"/>
      <c r="L13" s="43" t="s">
        <v>1</v>
      </c>
      <c r="M13" s="43"/>
      <c r="N13" s="5" t="s">
        <v>174</v>
      </c>
      <c r="O13" s="5">
        <v>3</v>
      </c>
      <c r="P13" s="5">
        <v>3</v>
      </c>
      <c r="Q13" s="5" t="s">
        <v>18</v>
      </c>
    </row>
    <row r="14" spans="2:17" ht="63.75" customHeight="1" x14ac:dyDescent="0.3">
      <c r="B14" s="42" t="s">
        <v>195</v>
      </c>
      <c r="C14" s="42"/>
      <c r="D14" s="42" t="s">
        <v>186</v>
      </c>
      <c r="E14" s="42"/>
      <c r="F14" s="42"/>
      <c r="G14" s="42"/>
      <c r="H14" s="42"/>
      <c r="I14" s="42"/>
      <c r="J14" s="42" t="s">
        <v>134</v>
      </c>
      <c r="K14" s="42"/>
      <c r="L14" s="43" t="s">
        <v>4</v>
      </c>
      <c r="M14" s="43"/>
      <c r="N14" s="5" t="s">
        <v>177</v>
      </c>
      <c r="O14" s="5">
        <v>13</v>
      </c>
      <c r="P14" s="5">
        <v>1</v>
      </c>
      <c r="Q14" s="5" t="s">
        <v>18</v>
      </c>
    </row>
    <row r="15" spans="2:17" ht="63.75" customHeight="1" x14ac:dyDescent="0.3">
      <c r="B15" s="42" t="s">
        <v>42</v>
      </c>
      <c r="C15" s="42"/>
      <c r="D15" s="42"/>
      <c r="E15" s="42"/>
      <c r="F15" s="42"/>
      <c r="G15" s="42"/>
      <c r="H15" s="42"/>
      <c r="I15" s="42"/>
      <c r="J15" s="42"/>
      <c r="K15" s="42"/>
      <c r="L15" s="43"/>
      <c r="M15" s="43"/>
      <c r="N15" s="5"/>
      <c r="O15" s="5"/>
      <c r="P15" s="5"/>
      <c r="Q15" s="5" t="s">
        <v>18</v>
      </c>
    </row>
    <row r="16" spans="2:17" ht="63.75" customHeight="1" x14ac:dyDescent="0.3">
      <c r="B16" s="42" t="s">
        <v>44</v>
      </c>
      <c r="C16" s="42"/>
      <c r="D16" s="42"/>
      <c r="E16" s="42"/>
      <c r="F16" s="42"/>
      <c r="G16" s="42"/>
      <c r="H16" s="42"/>
      <c r="I16" s="42"/>
      <c r="J16" s="42"/>
      <c r="K16" s="42"/>
      <c r="L16" s="47"/>
      <c r="M16" s="43"/>
      <c r="N16" s="5"/>
      <c r="O16" s="5"/>
      <c r="P16" s="5"/>
      <c r="Q16" s="5" t="s">
        <v>18</v>
      </c>
    </row>
    <row r="17" spans="2:17" ht="63.75" customHeight="1" x14ac:dyDescent="0.3">
      <c r="B17" s="42" t="s">
        <v>46</v>
      </c>
      <c r="C17" s="42"/>
      <c r="D17" s="42"/>
      <c r="E17" s="42"/>
      <c r="F17" s="42"/>
      <c r="G17" s="42"/>
      <c r="H17" s="42"/>
      <c r="I17" s="42"/>
      <c r="J17" s="42"/>
      <c r="K17" s="42"/>
      <c r="L17" s="43"/>
      <c r="M17" s="43"/>
      <c r="N17" s="5"/>
      <c r="O17" s="5"/>
      <c r="P17" s="5"/>
      <c r="Q17" s="5" t="s">
        <v>18</v>
      </c>
    </row>
    <row r="18" spans="2:17" ht="63.75" customHeight="1" x14ac:dyDescent="0.3">
      <c r="B18" s="42" t="s">
        <v>48</v>
      </c>
      <c r="C18" s="42"/>
      <c r="D18" s="42"/>
      <c r="E18" s="42"/>
      <c r="F18" s="42"/>
      <c r="G18" s="42"/>
      <c r="H18" s="42"/>
      <c r="I18" s="42"/>
      <c r="J18" s="42"/>
      <c r="K18" s="42"/>
      <c r="L18" s="43"/>
      <c r="M18" s="43"/>
      <c r="N18" s="5"/>
      <c r="O18" s="5"/>
      <c r="P18" s="5"/>
      <c r="Q18" s="5" t="s">
        <v>18</v>
      </c>
    </row>
    <row r="19" spans="2:17" ht="63.75" customHeight="1" x14ac:dyDescent="0.3">
      <c r="B19" s="37" t="s">
        <v>50</v>
      </c>
      <c r="C19" s="37"/>
      <c r="D19" s="37"/>
      <c r="E19" s="37"/>
      <c r="F19" s="37"/>
      <c r="G19" s="37"/>
      <c r="H19" s="37"/>
      <c r="I19" s="37"/>
      <c r="J19" s="37"/>
      <c r="K19" s="37"/>
      <c r="L19" s="38"/>
      <c r="M19" s="38"/>
      <c r="N19" s="8"/>
      <c r="O19" s="8"/>
      <c r="P19" s="8"/>
      <c r="Q19" s="8" t="s">
        <v>52</v>
      </c>
    </row>
    <row r="20" spans="2:17" ht="63.75" customHeight="1" x14ac:dyDescent="0.3">
      <c r="B20" s="37" t="s">
        <v>53</v>
      </c>
      <c r="C20" s="37"/>
      <c r="D20" s="37"/>
      <c r="E20" s="37"/>
      <c r="F20" s="37"/>
      <c r="G20" s="37"/>
      <c r="H20" s="37"/>
      <c r="I20" s="37"/>
      <c r="J20" s="37"/>
      <c r="K20" s="37"/>
      <c r="L20" s="38"/>
      <c r="M20" s="38"/>
      <c r="N20" s="8"/>
      <c r="O20" s="8"/>
      <c r="P20" s="8"/>
      <c r="Q20" s="8" t="s">
        <v>52</v>
      </c>
    </row>
    <row r="21" spans="2:17" ht="63.75" customHeight="1" x14ac:dyDescent="0.3">
      <c r="B21" s="37" t="s">
        <v>55</v>
      </c>
      <c r="C21" s="37"/>
      <c r="D21" s="37"/>
      <c r="E21" s="37"/>
      <c r="F21" s="37"/>
      <c r="G21" s="37"/>
      <c r="H21" s="37"/>
      <c r="I21" s="37"/>
      <c r="J21" s="37"/>
      <c r="K21" s="37"/>
      <c r="L21" s="38"/>
      <c r="M21" s="38"/>
      <c r="N21" s="8"/>
      <c r="O21" s="8"/>
      <c r="P21" s="8"/>
      <c r="Q21" s="8" t="s">
        <v>52</v>
      </c>
    </row>
    <row r="22" spans="2:17" ht="63.75" customHeight="1" x14ac:dyDescent="0.3">
      <c r="B22" s="37" t="s">
        <v>57</v>
      </c>
      <c r="C22" s="37"/>
      <c r="D22" s="37"/>
      <c r="E22" s="37"/>
      <c r="F22" s="37"/>
      <c r="G22" s="37"/>
      <c r="H22" s="37"/>
      <c r="I22" s="37"/>
      <c r="J22" s="37"/>
      <c r="K22" s="37"/>
      <c r="L22" s="38"/>
      <c r="M22" s="38"/>
      <c r="N22" s="8"/>
      <c r="O22" s="8"/>
      <c r="P22" s="8"/>
      <c r="Q22" s="8" t="s">
        <v>52</v>
      </c>
    </row>
    <row r="23" spans="2:17" ht="63.75" customHeight="1" x14ac:dyDescent="0.3">
      <c r="B23" s="37" t="s">
        <v>59</v>
      </c>
      <c r="C23" s="37"/>
      <c r="D23" s="37"/>
      <c r="E23" s="37"/>
      <c r="F23" s="37"/>
      <c r="G23" s="37"/>
      <c r="H23" s="37"/>
      <c r="I23" s="37"/>
      <c r="J23" s="37"/>
      <c r="K23" s="37"/>
      <c r="L23" s="38"/>
      <c r="M23" s="38"/>
      <c r="N23" s="8"/>
      <c r="O23" s="8"/>
      <c r="P23" s="8"/>
      <c r="Q23" s="8" t="s">
        <v>52</v>
      </c>
    </row>
    <row r="24" spans="2:17" ht="63.75" customHeight="1" x14ac:dyDescent="0.3">
      <c r="B24" s="37" t="s">
        <v>61</v>
      </c>
      <c r="C24" s="37"/>
      <c r="D24" s="37"/>
      <c r="E24" s="37"/>
      <c r="F24" s="37"/>
      <c r="G24" s="37"/>
      <c r="H24" s="37"/>
      <c r="I24" s="37"/>
      <c r="J24" s="37"/>
      <c r="K24" s="37"/>
      <c r="L24" s="38"/>
      <c r="M24" s="38"/>
      <c r="N24" s="8"/>
      <c r="O24" s="8"/>
      <c r="P24" s="8"/>
      <c r="Q24" s="8" t="s">
        <v>52</v>
      </c>
    </row>
    <row r="25" spans="2:17" ht="63.75" customHeight="1" x14ac:dyDescent="0.3">
      <c r="B25" s="37" t="s">
        <v>63</v>
      </c>
      <c r="C25" s="37"/>
      <c r="D25" s="37"/>
      <c r="E25" s="37"/>
      <c r="F25" s="37"/>
      <c r="G25" s="37"/>
      <c r="H25" s="37"/>
      <c r="I25" s="37"/>
      <c r="J25" s="37"/>
      <c r="K25" s="37"/>
      <c r="L25" s="38"/>
      <c r="M25" s="38"/>
      <c r="N25" s="8"/>
      <c r="O25" s="8"/>
      <c r="P25" s="8"/>
      <c r="Q25" s="8" t="s">
        <v>52</v>
      </c>
    </row>
    <row r="26" spans="2:17" ht="63.75" customHeight="1" x14ac:dyDescent="0.3">
      <c r="B26" s="37" t="s">
        <v>66</v>
      </c>
      <c r="C26" s="37"/>
      <c r="D26" s="37"/>
      <c r="E26" s="37"/>
      <c r="F26" s="37"/>
      <c r="G26" s="37"/>
      <c r="H26" s="37"/>
      <c r="I26" s="37"/>
      <c r="J26" s="37"/>
      <c r="K26" s="37"/>
      <c r="L26" s="38"/>
      <c r="M26" s="38"/>
      <c r="N26" s="8"/>
      <c r="O26" s="8"/>
      <c r="P26" s="8"/>
      <c r="Q26" s="8" t="s">
        <v>52</v>
      </c>
    </row>
    <row r="27" spans="2:17" ht="63.75" customHeight="1" x14ac:dyDescent="0.3">
      <c r="B27" s="37" t="s">
        <v>68</v>
      </c>
      <c r="C27" s="37"/>
      <c r="D27" s="37"/>
      <c r="E27" s="37"/>
      <c r="F27" s="37"/>
      <c r="G27" s="37"/>
      <c r="H27" s="37"/>
      <c r="I27" s="37"/>
      <c r="J27" s="37"/>
      <c r="K27" s="37"/>
      <c r="L27" s="38"/>
      <c r="M27" s="38"/>
      <c r="N27" s="8"/>
      <c r="O27" s="8"/>
      <c r="P27" s="8"/>
      <c r="Q27" s="8" t="s">
        <v>52</v>
      </c>
    </row>
    <row r="28" spans="2:17" ht="63.75" customHeight="1" x14ac:dyDescent="0.3">
      <c r="B28" s="37" t="s">
        <v>70</v>
      </c>
      <c r="C28" s="37"/>
      <c r="D28" s="37"/>
      <c r="E28" s="37"/>
      <c r="F28" s="37"/>
      <c r="G28" s="37"/>
      <c r="H28" s="37"/>
      <c r="I28" s="37"/>
      <c r="J28" s="37"/>
      <c r="K28" s="37"/>
      <c r="L28" s="38"/>
      <c r="M28" s="38"/>
      <c r="N28" s="8"/>
      <c r="O28" s="8"/>
      <c r="P28" s="8"/>
      <c r="Q28" s="8" t="s">
        <v>52</v>
      </c>
    </row>
    <row r="29" spans="2:17" ht="63.75" customHeight="1" x14ac:dyDescent="0.3">
      <c r="B29" s="37" t="s">
        <v>72</v>
      </c>
      <c r="C29" s="37"/>
      <c r="D29" s="37"/>
      <c r="E29" s="37"/>
      <c r="F29" s="37"/>
      <c r="G29" s="37"/>
      <c r="H29" s="37"/>
      <c r="I29" s="37"/>
      <c r="J29" s="37"/>
      <c r="K29" s="37"/>
      <c r="L29" s="38"/>
      <c r="M29" s="38"/>
      <c r="N29" s="8"/>
      <c r="O29" s="8"/>
      <c r="P29" s="8"/>
      <c r="Q29" s="8" t="s">
        <v>52</v>
      </c>
    </row>
    <row r="30" spans="2:17" ht="63.75" customHeight="1" x14ac:dyDescent="0.3">
      <c r="B30" s="37" t="s">
        <v>74</v>
      </c>
      <c r="C30" s="37"/>
      <c r="D30" s="37"/>
      <c r="E30" s="37"/>
      <c r="F30" s="37"/>
      <c r="G30" s="37"/>
      <c r="H30" s="37"/>
      <c r="I30" s="37"/>
      <c r="J30" s="37"/>
      <c r="K30" s="37"/>
      <c r="L30" s="38"/>
      <c r="M30" s="38"/>
      <c r="N30" s="8"/>
      <c r="O30" s="8"/>
      <c r="P30" s="8"/>
      <c r="Q30" s="8" t="s">
        <v>52</v>
      </c>
    </row>
    <row r="31" spans="2:17" ht="63.75" customHeight="1" x14ac:dyDescent="0.3">
      <c r="B31" s="37" t="s">
        <v>76</v>
      </c>
      <c r="C31" s="37"/>
      <c r="D31" s="37"/>
      <c r="E31" s="37"/>
      <c r="F31" s="37"/>
      <c r="G31" s="37"/>
      <c r="H31" s="37"/>
      <c r="I31" s="37"/>
      <c r="J31" s="37"/>
      <c r="K31" s="37"/>
      <c r="L31" s="38"/>
      <c r="M31" s="38"/>
      <c r="N31" s="8"/>
      <c r="O31" s="8"/>
      <c r="P31" s="8"/>
      <c r="Q31" s="8" t="s">
        <v>52</v>
      </c>
    </row>
    <row r="32" spans="2:17" ht="63.75" customHeight="1" x14ac:dyDescent="0.3">
      <c r="B32" s="37" t="s">
        <v>78</v>
      </c>
      <c r="C32" s="37"/>
      <c r="D32" s="37"/>
      <c r="E32" s="37"/>
      <c r="F32" s="37"/>
      <c r="G32" s="37"/>
      <c r="H32" s="37"/>
      <c r="I32" s="37"/>
      <c r="J32" s="37"/>
      <c r="K32" s="37"/>
      <c r="L32" s="38"/>
      <c r="M32" s="38"/>
      <c r="N32" s="8"/>
      <c r="O32" s="8"/>
      <c r="P32" s="8"/>
      <c r="Q32" s="8" t="s">
        <v>52</v>
      </c>
    </row>
    <row r="33" spans="2:17" ht="63.75" customHeight="1" x14ac:dyDescent="0.3">
      <c r="B33" s="37" t="s">
        <v>80</v>
      </c>
      <c r="C33" s="37"/>
      <c r="D33" s="37"/>
      <c r="E33" s="37"/>
      <c r="F33" s="37"/>
      <c r="G33" s="37"/>
      <c r="H33" s="37"/>
      <c r="I33" s="37"/>
      <c r="J33" s="37"/>
      <c r="K33" s="37"/>
      <c r="L33" s="38"/>
      <c r="M33" s="38"/>
      <c r="N33" s="8"/>
      <c r="O33" s="8"/>
      <c r="P33" s="8"/>
      <c r="Q33" s="8" t="s">
        <v>52</v>
      </c>
    </row>
    <row r="35" spans="2:17" ht="18" customHeight="1" x14ac:dyDescent="0.3">
      <c r="D35" s="10">
        <v>45691</v>
      </c>
      <c r="E35" s="10">
        <v>45701</v>
      </c>
      <c r="F35" s="10">
        <v>45711</v>
      </c>
      <c r="G35" s="10">
        <v>45718</v>
      </c>
      <c r="H35" s="10">
        <v>45729</v>
      </c>
      <c r="I35" s="10">
        <v>45737</v>
      </c>
    </row>
    <row r="36" spans="2:17" ht="18" customHeight="1" x14ac:dyDescent="0.3">
      <c r="C36" s="11" t="s">
        <v>196</v>
      </c>
      <c r="D36" s="12">
        <v>11</v>
      </c>
      <c r="E36" s="12">
        <v>7</v>
      </c>
      <c r="F36" s="12">
        <v>4</v>
      </c>
      <c r="G36" s="12">
        <v>3</v>
      </c>
      <c r="H36" s="12">
        <v>2</v>
      </c>
      <c r="I36" s="12">
        <v>1</v>
      </c>
    </row>
    <row r="37" spans="2:17" ht="18" customHeight="1" x14ac:dyDescent="0.3">
      <c r="C37" s="4" t="s">
        <v>197</v>
      </c>
      <c r="D37" s="4">
        <v>11</v>
      </c>
      <c r="E37" s="4">
        <v>6</v>
      </c>
      <c r="F37" s="4">
        <v>5</v>
      </c>
      <c r="G37" s="4">
        <v>4</v>
      </c>
      <c r="H37" s="4">
        <v>3</v>
      </c>
      <c r="I37" s="4">
        <v>1</v>
      </c>
    </row>
  </sheetData>
  <mergeCells count="125">
    <mergeCell ref="B5:C5"/>
    <mergeCell ref="D5:I5"/>
    <mergeCell ref="J5:K5"/>
    <mergeCell ref="L5:M5"/>
    <mergeCell ref="B6:C6"/>
    <mergeCell ref="D6:I6"/>
    <mergeCell ref="J6:K6"/>
    <mergeCell ref="L6:M6"/>
    <mergeCell ref="B2:Q2"/>
    <mergeCell ref="B3:C3"/>
    <mergeCell ref="D3:I3"/>
    <mergeCell ref="J3:K3"/>
    <mergeCell ref="L3:M3"/>
    <mergeCell ref="B4:C4"/>
    <mergeCell ref="D4:I4"/>
    <mergeCell ref="J4:K4"/>
    <mergeCell ref="L4:M4"/>
    <mergeCell ref="B9:C9"/>
    <mergeCell ref="D9:I9"/>
    <mergeCell ref="J9:K9"/>
    <mergeCell ref="L9:M9"/>
    <mergeCell ref="B10:C10"/>
    <mergeCell ref="D10:I10"/>
    <mergeCell ref="J10:K10"/>
    <mergeCell ref="L10:M10"/>
    <mergeCell ref="B7:C7"/>
    <mergeCell ref="D7:I7"/>
    <mergeCell ref="J7:K7"/>
    <mergeCell ref="L7:M7"/>
    <mergeCell ref="B8:C8"/>
    <mergeCell ref="D8:I8"/>
    <mergeCell ref="J8:K8"/>
    <mergeCell ref="L8:M8"/>
    <mergeCell ref="B13:C13"/>
    <mergeCell ref="D13:I13"/>
    <mergeCell ref="J13:K13"/>
    <mergeCell ref="L13:M13"/>
    <mergeCell ref="B14:C14"/>
    <mergeCell ref="D14:I14"/>
    <mergeCell ref="J14:K14"/>
    <mergeCell ref="L14:M14"/>
    <mergeCell ref="B11:C11"/>
    <mergeCell ref="D11:I11"/>
    <mergeCell ref="J11:K11"/>
    <mergeCell ref="L11:M11"/>
    <mergeCell ref="B12:C12"/>
    <mergeCell ref="D12:I12"/>
    <mergeCell ref="J12:K12"/>
    <mergeCell ref="L12:M12"/>
    <mergeCell ref="B17:C17"/>
    <mergeCell ref="D17:I17"/>
    <mergeCell ref="J17:K17"/>
    <mergeCell ref="L17:M17"/>
    <mergeCell ref="B18:C18"/>
    <mergeCell ref="D18:I18"/>
    <mergeCell ref="J18:K18"/>
    <mergeCell ref="L18:M18"/>
    <mergeCell ref="B15:C15"/>
    <mergeCell ref="D15:I15"/>
    <mergeCell ref="J15:K15"/>
    <mergeCell ref="L15:M15"/>
    <mergeCell ref="B16:C16"/>
    <mergeCell ref="D16:I16"/>
    <mergeCell ref="J16:K16"/>
    <mergeCell ref="L16:M16"/>
    <mergeCell ref="B21:C21"/>
    <mergeCell ref="D21:I21"/>
    <mergeCell ref="J21:K21"/>
    <mergeCell ref="L21:M21"/>
    <mergeCell ref="B22:C22"/>
    <mergeCell ref="D22:I22"/>
    <mergeCell ref="J22:K22"/>
    <mergeCell ref="L22:M22"/>
    <mergeCell ref="B19:C19"/>
    <mergeCell ref="D19:I19"/>
    <mergeCell ref="J19:K19"/>
    <mergeCell ref="L19:M19"/>
    <mergeCell ref="B20:C20"/>
    <mergeCell ref="D20:I20"/>
    <mergeCell ref="J20:K20"/>
    <mergeCell ref="L20:M20"/>
    <mergeCell ref="B25:C25"/>
    <mergeCell ref="D25:I25"/>
    <mergeCell ref="J25:K25"/>
    <mergeCell ref="L25:M25"/>
    <mergeCell ref="B26:C26"/>
    <mergeCell ref="D26:I26"/>
    <mergeCell ref="J26:K26"/>
    <mergeCell ref="L26:M26"/>
    <mergeCell ref="B23:C23"/>
    <mergeCell ref="D23:I23"/>
    <mergeCell ref="J23:K23"/>
    <mergeCell ref="L23:M23"/>
    <mergeCell ref="B24:C24"/>
    <mergeCell ref="D24:I24"/>
    <mergeCell ref="J24:K24"/>
    <mergeCell ref="L24:M24"/>
    <mergeCell ref="B29:C29"/>
    <mergeCell ref="D29:I29"/>
    <mergeCell ref="J29:K29"/>
    <mergeCell ref="L29:M29"/>
    <mergeCell ref="B30:C30"/>
    <mergeCell ref="D30:I30"/>
    <mergeCell ref="J30:K30"/>
    <mergeCell ref="L30:M30"/>
    <mergeCell ref="B27:C27"/>
    <mergeCell ref="D27:I27"/>
    <mergeCell ref="J27:K27"/>
    <mergeCell ref="L27:M27"/>
    <mergeCell ref="B28:C28"/>
    <mergeCell ref="D28:I28"/>
    <mergeCell ref="J28:K28"/>
    <mergeCell ref="L28:M28"/>
    <mergeCell ref="B33:C33"/>
    <mergeCell ref="D33:I33"/>
    <mergeCell ref="J33:K33"/>
    <mergeCell ref="L33:M33"/>
    <mergeCell ref="B31:C31"/>
    <mergeCell ref="D31:I31"/>
    <mergeCell ref="J31:K31"/>
    <mergeCell ref="L31:M31"/>
    <mergeCell ref="B32:C32"/>
    <mergeCell ref="D32:I32"/>
    <mergeCell ref="J32:K32"/>
    <mergeCell ref="L32:M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Product Backlog</vt:lpstr>
      <vt:lpstr>Riscos do Projeto</vt:lpstr>
      <vt:lpstr>Sprint 1 Backlog</vt:lpstr>
      <vt:lpstr>Sprint 2 Backlog</vt:lpstr>
      <vt:lpstr>Sprint 3 Backlog</vt:lpstr>
      <vt:lpstr>BACKLOG SPRINT 2 - TI</vt:lpstr>
      <vt:lpstr>Backlog do site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PAULO JUNIOR FREITAS CORRÊA .</cp:lastModifiedBy>
  <cp:revision/>
  <dcterms:created xsi:type="dcterms:W3CDTF">2025-03-31T19:53:35Z</dcterms:created>
  <dcterms:modified xsi:type="dcterms:W3CDTF">2025-05-15T11:18:50Z</dcterms:modified>
  <cp:category/>
  <cp:contentStatus/>
</cp:coreProperties>
</file>