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mware-host\Shared Folders\finmath-spreadsheets\spreadsheets\Caplets\"/>
    </mc:Choice>
  </mc:AlternateContent>
  <bookViews>
    <workbookView xWindow="0" yWindow="0" windowWidth="16380" windowHeight="8196" tabRatio="500" activeTab="2"/>
  </bookViews>
  <sheets>
    <sheet name="Load Libs" sheetId="1" r:id="rId1"/>
    <sheet name="Curves Definition" sheetId="2" r:id="rId2"/>
    <sheet name="Caplets and Caps" sheetId="3" r:id="rId3"/>
  </sheets>
  <externalReferences>
    <externalReference r:id="rId4"/>
  </externalReferences>
  <definedNames>
    <definedName name="obLibs">'Load Libs'!$E$27</definedName>
  </definedNames>
  <calcPr calcId="152511" iterate="1" iterateCount="2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Z19" i="3" l="1"/>
  <c r="X19" i="3"/>
  <c r="R19" i="3"/>
  <c r="Z18" i="3"/>
  <c r="X18" i="3"/>
  <c r="R18" i="3"/>
  <c r="Z17" i="3"/>
  <c r="X17" i="3"/>
  <c r="R17" i="3"/>
  <c r="Z16" i="3"/>
  <c r="X16" i="3"/>
  <c r="R16" i="3"/>
  <c r="Z15" i="3"/>
  <c r="X15" i="3"/>
  <c r="R15" i="3"/>
  <c r="F13" i="3"/>
  <c r="K25" i="2"/>
  <c r="G25" i="2"/>
  <c r="F18" i="1"/>
  <c r="F9" i="1"/>
  <c r="C8" i="1"/>
  <c r="E8" i="3"/>
  <c r="F12" i="1"/>
  <c r="B11" i="1"/>
  <c r="E7" i="3"/>
  <c r="C18" i="1"/>
  <c r="F25" i="2"/>
  <c r="F18" i="2"/>
  <c r="F3" i="2"/>
  <c r="C17" i="1"/>
  <c r="B8" i="3"/>
  <c r="F21" i="1"/>
  <c r="J25" i="2"/>
  <c r="J18" i="2"/>
  <c r="E27" i="1" l="1"/>
  <c r="J22" i="2"/>
  <c r="AC12" i="3"/>
  <c r="J20" i="2"/>
  <c r="F23" i="2"/>
  <c r="B19" i="2"/>
  <c r="F19" i="2"/>
  <c r="J21" i="2"/>
  <c r="I30" i="3"/>
  <c r="F21" i="2"/>
  <c r="J24" i="2"/>
  <c r="B18" i="2"/>
  <c r="F24" i="2"/>
  <c r="J23" i="2"/>
  <c r="E9" i="3"/>
  <c r="J19" i="2"/>
  <c r="N15" i="3"/>
  <c r="N17" i="3"/>
  <c r="C24" i="1"/>
  <c r="F20" i="2"/>
  <c r="K30" i="3"/>
  <c r="B20" i="2"/>
  <c r="B28" i="2" s="1"/>
  <c r="F22" i="2"/>
  <c r="B10" i="3"/>
  <c r="E19" i="3"/>
  <c r="N18" i="3"/>
  <c r="N16" i="3"/>
  <c r="N19" i="3"/>
  <c r="B8" i="2"/>
  <c r="B48" i="3"/>
  <c r="B60" i="3"/>
  <c r="B37" i="3"/>
  <c r="B41" i="3"/>
  <c r="B45" i="3"/>
  <c r="B49" i="3"/>
  <c r="B53" i="3"/>
  <c r="B57" i="3"/>
  <c r="B43" i="3"/>
  <c r="B47" i="3"/>
  <c r="B51" i="3"/>
  <c r="B55" i="3"/>
  <c r="B59" i="3"/>
  <c r="B36" i="3"/>
  <c r="B40" i="3"/>
  <c r="B44" i="3"/>
  <c r="B52" i="3"/>
  <c r="B56" i="3"/>
  <c r="B35" i="3"/>
  <c r="B39" i="3"/>
  <c r="B34" i="3"/>
  <c r="B38" i="3"/>
  <c r="B42" i="3"/>
  <c r="B46" i="3"/>
  <c r="B50" i="3"/>
  <c r="B54" i="3"/>
  <c r="B58" i="3"/>
  <c r="J28" i="2"/>
  <c r="F28" i="2"/>
  <c r="F8" i="2"/>
  <c r="N7" i="3" l="1"/>
  <c r="I10" i="2"/>
  <c r="C9" i="3"/>
  <c r="C11" i="3"/>
  <c r="B14" i="3"/>
  <c r="N10" i="3"/>
  <c r="K58" i="3"/>
  <c r="I58" i="3"/>
  <c r="I54" i="3"/>
  <c r="K54" i="3"/>
  <c r="I50" i="3"/>
  <c r="K50" i="3"/>
  <c r="K46" i="3"/>
  <c r="I46" i="3"/>
  <c r="I42" i="3"/>
  <c r="K42" i="3"/>
  <c r="I38" i="3"/>
  <c r="K38" i="3"/>
  <c r="I34" i="3"/>
  <c r="K34" i="3"/>
  <c r="I39" i="3"/>
  <c r="K39" i="3"/>
  <c r="I35" i="3"/>
  <c r="K35" i="3"/>
  <c r="K56" i="3"/>
  <c r="I56" i="3"/>
  <c r="K52" i="3"/>
  <c r="I52" i="3"/>
  <c r="K44" i="3"/>
  <c r="I44" i="3"/>
  <c r="K40" i="3"/>
  <c r="I40" i="3"/>
  <c r="K36" i="3"/>
  <c r="I36" i="3"/>
  <c r="I59" i="3"/>
  <c r="K59" i="3"/>
  <c r="I55" i="3"/>
  <c r="K55" i="3"/>
  <c r="I51" i="3"/>
  <c r="K51" i="3"/>
  <c r="I47" i="3"/>
  <c r="K47" i="3"/>
  <c r="I43" i="3"/>
  <c r="K43" i="3"/>
  <c r="K57" i="3"/>
  <c r="I57" i="3"/>
  <c r="K53" i="3"/>
  <c r="I53" i="3"/>
  <c r="K49" i="3"/>
  <c r="I49" i="3"/>
  <c r="K45" i="3"/>
  <c r="I45" i="3"/>
  <c r="K41" i="3"/>
  <c r="I41" i="3"/>
  <c r="K37" i="3"/>
  <c r="I37" i="3"/>
  <c r="K60" i="3"/>
  <c r="I60" i="3"/>
  <c r="K48" i="3"/>
  <c r="I48" i="3"/>
  <c r="AB19" i="3"/>
  <c r="AC19" i="3"/>
  <c r="AB16" i="3"/>
  <c r="AC16" i="3"/>
  <c r="AB18" i="3"/>
  <c r="AC18" i="3"/>
  <c r="AC17" i="3"/>
  <c r="AB17" i="3"/>
  <c r="AC15" i="3"/>
  <c r="AB15" i="3"/>
</calcChain>
</file>

<file path=xl/sharedStrings.xml><?xml version="1.0" encoding="utf-8"?>
<sst xmlns="http://schemas.openxmlformats.org/spreadsheetml/2006/main" count="163" uniqueCount="92">
  <si>
    <r>
      <rPr>
        <b/>
        <i/>
        <sz val="8"/>
        <rFont val="Arial"/>
        <family val="2"/>
      </rPr>
      <t xml:space="preserve">Note: </t>
    </r>
    <r>
      <rPr>
        <i/>
        <sz val="8"/>
        <rFont val="Arial"/>
        <family val="2"/>
      </rPr>
      <t xml:space="preserve">This sheet requires Obba 4.0.14 or better ( </t>
    </r>
    <r>
      <rPr>
        <i/>
        <u/>
        <sz val="8"/>
        <color rgb="FF0000FF"/>
        <rFont val="Arial"/>
        <family val="2"/>
      </rPr>
      <t>http://www.obba.info/</t>
    </r>
    <r>
      <rPr>
        <i/>
        <sz val="8"/>
        <rFont val="Arial"/>
        <family val="2"/>
      </rPr>
      <t xml:space="preserve"> )</t>
    </r>
  </si>
  <si>
    <t>Object Viewer</t>
  </si>
  <si>
    <t>Libraries (folder with JAR files)</t>
  </si>
  <si>
    <t>Parameters:</t>
  </si>
  <si>
    <t>Load libraries from</t>
  </si>
  <si>
    <t>Visibility</t>
  </si>
  <si>
    <t>Path:</t>
  </si>
  <si>
    <t>lib</t>
  </si>
  <si>
    <t>isRelative:</t>
  </si>
  <si>
    <t>Result:</t>
  </si>
  <si>
    <t>Loaded:</t>
  </si>
  <si>
    <t>Obba Version</t>
  </si>
  <si>
    <t>Additional Class Folder (leave empty if not needed)</t>
  </si>
  <si>
    <t>Load classes from</t>
  </si>
  <si>
    <t>Version:</t>
  </si>
  <si>
    <t>Build:</t>
  </si>
  <si>
    <t>finmath lib Version</t>
  </si>
  <si>
    <t>Reference cell below to ensure lib is loaded:</t>
  </si>
  <si>
    <t>Curve Defintion (and past fixings)</t>
  </si>
  <si>
    <t>Common parameters</t>
  </si>
  <si>
    <t>In this sheet we define some discount and forward curves.</t>
  </si>
  <si>
    <t>You may also use a calibration of curves instead (we do not provide this here to keep the sheet focused).</t>
  </si>
  <si>
    <t>Curves</t>
  </si>
  <si>
    <t>Curves are „collected“ in a model:</t>
  </si>
  <si>
    <t>We first define a model containing all discount curve (since these might be needed for defining forward).</t>
  </si>
  <si>
    <t>Object:</t>
  </si>
  <si>
    <t>We then define a model containing all discount cuves and forward curves.</t>
  </si>
  <si>
    <t xml:space="preserve"> </t>
  </si>
  <si>
    <t>Curve Properties and Past Fixings</t>
  </si>
  <si>
    <t>Create Curve Object</t>
  </si>
  <si>
    <t>Parameters</t>
  </si>
  <si>
    <t>Curve Name</t>
  </si>
  <si>
    <t>discount-EUR-OIS</t>
  </si>
  <si>
    <t>forward-EUR-3M</t>
  </si>
  <si>
    <t>forward-EUR-6M</t>
  </si>
  <si>
    <t>CUBIC_SPLINE</t>
  </si>
  <si>
    <t>3M</t>
  </si>
  <si>
    <t>6M</t>
  </si>
  <si>
    <t>LINEAR</t>
  </si>
  <si>
    <t>BusinessdayCalendarExcludingTARGETHolidays</t>
  </si>
  <si>
    <t>LOG_OF_VALUE</t>
  </si>
  <si>
    <t>MODIFIED_FOLLOWING</t>
  </si>
  <si>
    <t>CONSTANT</t>
  </si>
  <si>
    <t>VALUE</t>
  </si>
  <si>
    <t>FORWARD</t>
  </si>
  <si>
    <t>Object (of type Curve)</t>
  </si>
  <si>
    <t>Curve object (empty, with properties above)</t>
  </si>
  <si>
    <t>date</t>
  </si>
  <si>
    <t>time</t>
  </si>
  <si>
    <t>value</t>
  </si>
  <si>
    <t>Definition of CapletVolatilities Object</t>
  </si>
  <si>
    <t>Conversion to other Quoting Conventions</t>
  </si>
  <si>
    <t>Some Valuations using the CapletVolatilities Object (e.g. of Caps).</t>
  </si>
  <si>
    <t>Create Object</t>
  </si>
  <si>
    <t>Schedule (maturities)</t>
  </si>
  <si>
    <t>Create Model with Volatility Surface</t>
  </si>
  <si>
    <t>VOLATILITYLOGNORMAL</t>
  </si>
  <si>
    <t>capletVol</t>
  </si>
  <si>
    <t>VOLATILITYNORMAL</t>
  </si>
  <si>
    <t>first</t>
  </si>
  <si>
    <t>PRICE</t>
  </si>
  <si>
    <t>Forward Curve</t>
  </si>
  <si>
    <t>Object (of type AnalyticModel)</t>
  </si>
  <si>
    <t>start</t>
  </si>
  <si>
    <t>Discount Curve</t>
  </si>
  <si>
    <t>end</t>
  </si>
  <si>
    <t xml:space="preserve">quoting convention: </t>
  </si>
  <si>
    <t>frequency</t>
  </si>
  <si>
    <t>quarterly</t>
  </si>
  <si>
    <t>Object (of type VolatilitySurface)</t>
  </si>
  <si>
    <t>dcc</t>
  </si>
  <si>
    <t>bdc</t>
  </si>
  <si>
    <t>following</t>
  </si>
  <si>
    <t>maturity</t>
  </si>
  <si>
    <t>daycounting</t>
  </si>
  <si>
    <t>bus. day adj.</t>
  </si>
  <si>
    <t>fixing offset</t>
  </si>
  <si>
    <t>pay offset</t>
  </si>
  <si>
    <t>forward curve</t>
  </si>
  <si>
    <t>strike</t>
  </si>
  <si>
    <t>isStrikeMoneyness</t>
  </si>
  <si>
    <t>discount curve</t>
  </si>
  <si>
    <t>volatilty surface</t>
  </si>
  <si>
    <t>implied volatility</t>
  </si>
  <si>
    <t>payment offset</t>
  </si>
  <si>
    <t>Object (of type Schedule)</t>
  </si>
  <si>
    <t>Input data (volatility surface)</t>
  </si>
  <si>
    <t>Converting to other quoting convention</t>
  </si>
  <si>
    <t>Notes:</t>
  </si>
  <si>
    <t>Note that a flat implied lognormal caplet vol is not the same as a flat implied normal caplet vol.</t>
  </si>
  <si>
    <t>Hence, cap implied lognormal vol will differ in the two situations even though caplet prices are identical.</t>
  </si>
  <si>
    <t>This is due to caps having a different ATM strike than caplets.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</si>
</sst>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\ [$€-407];[Red]\-#,##0.00\ [$€-407]"/>
    <numFmt numFmtId="165" formatCode="&quot;WAHR&quot;;&quot;WAHR&quot;;&quot;FALSCH&quot;"/>
    <numFmt numFmtId="166" formatCode="dd/mm/yy"/>
    <numFmt numFmtId="167" formatCode="0.000"/>
    <numFmt numFmtId="168" formatCode="0.000%"/>
  </numFmts>
  <fonts count="10" x14ac:knownFonts="1">
    <font>
      <sz val="10"/>
      <name val="Arial"/>
      <family val="2"/>
    </font>
    <font>
      <b/>
      <i/>
      <u/>
      <sz val="10"/>
      <name val="Arial"/>
      <family val="2"/>
    </font>
    <font>
      <b/>
      <i/>
      <sz val="16"/>
      <name val="Arial"/>
      <family val="2"/>
    </font>
    <font>
      <b/>
      <i/>
      <sz val="8"/>
      <name val="Arial"/>
      <family val="2"/>
    </font>
    <font>
      <i/>
      <sz val="8"/>
      <name val="Arial"/>
      <family val="2"/>
    </font>
    <font>
      <i/>
      <u/>
      <sz val="8"/>
      <color rgb="FF0000FF"/>
      <name val="Arial"/>
      <family val="2"/>
    </font>
    <font>
      <b/>
      <sz val="18"/>
      <color rgb="FF1F497D"/>
      <name val="Arial"/>
      <family val="2"/>
    </font>
    <font>
      <u/>
      <sz val="10"/>
      <color rgb="FF0000FF"/>
      <name val="Arial"/>
      <family val="2"/>
    </font>
    <font>
      <b/>
      <sz val="12"/>
      <name val="Arial"/>
      <family val="2"/>
    </font>
    <font>
      <i/>
      <sz val="10"/>
      <color rgb="FFFF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  <fill>
      <patternFill patternType="solid">
        <fgColor rgb="FFC0C0C0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FFFFFF"/>
        <bgColor rgb="FFE6E6E6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6">
    <xf numFmtId="0" fontId="0" fillId="0" borderId="0"/>
    <xf numFmtId="0" fontId="1" fillId="0" borderId="0" applyBorder="0" applyAlignment="0" applyProtection="0"/>
    <xf numFmtId="164" fontId="1" fillId="0" borderId="0" applyBorder="0" applyAlignment="0" applyProtection="0"/>
    <xf numFmtId="0" fontId="2" fillId="0" borderId="0" applyBorder="0" applyProtection="0">
      <alignment horizontal="center"/>
    </xf>
    <xf numFmtId="0" fontId="2" fillId="0" borderId="0" applyBorder="0" applyProtection="0">
      <alignment horizontal="center" textRotation="90"/>
    </xf>
    <xf numFmtId="0" fontId="6" fillId="0" borderId="0"/>
  </cellStyleXfs>
  <cellXfs count="38">
    <xf numFmtId="0" fontId="0" fillId="0" borderId="0" xfId="0"/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3" fillId="2" borderId="0" xfId="0" applyFont="1" applyFill="1" applyAlignment="1">
      <alignment vertical="top"/>
    </xf>
    <xf numFmtId="0" fontId="7" fillId="2" borderId="0" xfId="5" applyFont="1" applyFill="1" applyBorder="1" applyAlignment="1" applyProtection="1"/>
    <xf numFmtId="0" fontId="0" fillId="2" borderId="1" xfId="0" applyFont="1" applyFill="1" applyBorder="1"/>
    <xf numFmtId="0" fontId="0" fillId="3" borderId="0" xfId="0" applyFont="1" applyFill="1"/>
    <xf numFmtId="0" fontId="0" fillId="2" borderId="0" xfId="0" applyFont="1" applyFill="1"/>
    <xf numFmtId="0" fontId="0" fillId="2" borderId="0" xfId="0" applyFont="1" applyFill="1" applyAlignment="1">
      <alignment horizontal="left"/>
    </xf>
    <xf numFmtId="0" fontId="0" fillId="2" borderId="0" xfId="0" applyFont="1" applyFill="1" applyAlignment="1">
      <alignment horizontal="center"/>
    </xf>
    <xf numFmtId="165" fontId="0" fillId="2" borderId="0" xfId="0" applyNumberFormat="1" applyFont="1" applyFill="1"/>
    <xf numFmtId="0" fontId="0" fillId="4" borderId="0" xfId="0" applyFont="1" applyFill="1"/>
    <xf numFmtId="0" fontId="0" fillId="2" borderId="0" xfId="0" applyFont="1" applyFill="1" applyAlignment="1">
      <alignment vertical="top"/>
    </xf>
    <xf numFmtId="0" fontId="8" fillId="2" borderId="0" xfId="0" applyFont="1" applyFill="1" applyAlignment="1">
      <alignment horizontal="left" vertical="top"/>
    </xf>
    <xf numFmtId="0" fontId="0" fillId="3" borderId="0" xfId="0" applyFont="1" applyFill="1" applyAlignment="1">
      <alignment vertical="top"/>
    </xf>
    <xf numFmtId="0" fontId="9" fillId="2" borderId="0" xfId="0" applyFont="1" applyFill="1" applyAlignment="1">
      <alignment vertical="top"/>
    </xf>
    <xf numFmtId="0" fontId="0" fillId="2" borderId="0" xfId="0" applyFont="1" applyFill="1" applyAlignment="1">
      <alignment horizontal="left" vertical="top"/>
    </xf>
    <xf numFmtId="14" fontId="0" fillId="5" borderId="0" xfId="0" applyNumberFormat="1" applyFont="1" applyFill="1" applyAlignment="1">
      <alignment horizontal="center" vertical="top"/>
    </xf>
    <xf numFmtId="0" fontId="0" fillId="2" borderId="2" xfId="0" applyFont="1" applyFill="1" applyBorder="1" applyAlignment="1">
      <alignment vertical="top"/>
    </xf>
    <xf numFmtId="0" fontId="0" fillId="2" borderId="0" xfId="0" applyFont="1" applyFill="1" applyAlignment="1">
      <alignment horizontal="left" vertical="top" wrapText="1"/>
    </xf>
    <xf numFmtId="0" fontId="0" fillId="2" borderId="1" xfId="0" applyFont="1" applyFill="1" applyBorder="1" applyAlignment="1">
      <alignment vertical="top"/>
    </xf>
    <xf numFmtId="14" fontId="0" fillId="5" borderId="0" xfId="0" applyNumberFormat="1" applyFont="1" applyFill="1" applyAlignment="1">
      <alignment horizontal="left" vertical="top"/>
    </xf>
    <xf numFmtId="0" fontId="0" fillId="2" borderId="0" xfId="0" applyFont="1" applyFill="1" applyAlignment="1">
      <alignment vertical="top" wrapText="1"/>
    </xf>
    <xf numFmtId="0" fontId="0" fillId="2" borderId="3" xfId="0" applyFont="1" applyFill="1" applyBorder="1" applyAlignment="1">
      <alignment horizontal="center" vertical="top"/>
    </xf>
    <xf numFmtId="166" fontId="0" fillId="2" borderId="0" xfId="0" applyNumberFormat="1" applyFont="1" applyFill="1" applyAlignment="1">
      <alignment horizontal="center" vertical="top"/>
    </xf>
    <xf numFmtId="167" fontId="0" fillId="2" borderId="0" xfId="0" applyNumberFormat="1" applyFont="1" applyFill="1" applyAlignment="1">
      <alignment horizontal="center" vertical="top"/>
    </xf>
    <xf numFmtId="10" fontId="0" fillId="2" borderId="0" xfId="0" applyNumberFormat="1" applyFont="1" applyFill="1" applyAlignment="1">
      <alignment horizontal="center" vertical="top"/>
    </xf>
    <xf numFmtId="0" fontId="0" fillId="2" borderId="0" xfId="0" applyFont="1" applyFill="1" applyAlignment="1">
      <alignment horizontal="center" vertical="top"/>
    </xf>
    <xf numFmtId="0" fontId="0" fillId="2" borderId="4" xfId="0" applyFont="1" applyFill="1" applyBorder="1" applyAlignment="1">
      <alignment horizontal="left" vertical="top"/>
    </xf>
    <xf numFmtId="0" fontId="0" fillId="5" borderId="0" xfId="0" applyFont="1" applyFill="1" applyAlignment="1">
      <alignment horizontal="center" vertical="top"/>
    </xf>
    <xf numFmtId="0" fontId="0" fillId="5" borderId="0" xfId="0" applyFont="1" applyFill="1" applyAlignment="1">
      <alignment horizontal="left" vertical="top"/>
    </xf>
    <xf numFmtId="166" fontId="0" fillId="5" borderId="0" xfId="0" applyNumberFormat="1" applyFont="1" applyFill="1" applyAlignment="1">
      <alignment horizontal="center" vertical="top"/>
    </xf>
    <xf numFmtId="0" fontId="0" fillId="2" borderId="0" xfId="0" applyFont="1" applyFill="1" applyAlignment="1">
      <alignment horizontal="right" vertical="top"/>
    </xf>
    <xf numFmtId="0" fontId="0" fillId="2" borderId="3" xfId="0" applyFont="1" applyFill="1" applyBorder="1" applyAlignment="1">
      <alignment vertical="top"/>
    </xf>
    <xf numFmtId="10" fontId="0" fillId="5" borderId="0" xfId="0" applyNumberFormat="1" applyFont="1" applyFill="1" applyAlignment="1">
      <alignment horizontal="center" vertical="top"/>
    </xf>
    <xf numFmtId="0" fontId="0" fillId="5" borderId="0" xfId="0" applyFont="1" applyFill="1" applyAlignment="1">
      <alignment horizontal="center" vertical="top"/>
    </xf>
    <xf numFmtId="168" fontId="0" fillId="2" borderId="0" xfId="0" applyNumberFormat="1" applyFont="1" applyFill="1" applyAlignment="1">
      <alignment horizontal="center" vertical="top"/>
    </xf>
    <xf numFmtId="0" fontId="0" fillId="2" borderId="3" xfId="0" applyFont="1" applyFill="1" applyBorder="1" applyAlignment="1">
      <alignment horizontal="left" vertical="top"/>
    </xf>
  </cellXfs>
  <cellStyles count="6">
    <cellStyle name="Excel Built-in Title" xfId="5"/>
    <cellStyle name="Heading" xfId="3"/>
    <cellStyle name="Heading1" xfId="4"/>
    <cellStyle name="Result" xfId="1"/>
    <cellStyle name="Result2" xfId="2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Obb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OBADDALLJARS"/>
      <definedName name="OBADDCLASSES"/>
      <definedName name="obCall"/>
      <definedName name="obControlPanelSetVisible"/>
      <definedName name="obGet"/>
      <definedName name="OBGETPROPERTY"/>
      <definedName name="obMak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V27"/>
  <sheetViews>
    <sheetView zoomScale="65" zoomScaleNormal="65" workbookViewId="0">
      <selection activeCell="E27" sqref="E27"/>
    </sheetView>
  </sheetViews>
  <sheetFormatPr baseColWidth="10" defaultColWidth="8.88671875" defaultRowHeight="13.2" x14ac:dyDescent="0.25"/>
  <cols>
    <col min="1" max="3" width="9.109375" style="1" customWidth="1"/>
    <col min="4" max="7" width="10.6640625" style="1" customWidth="1"/>
    <col min="8" max="8" width="18.6640625" style="1" customWidth="1"/>
    <col min="9" max="10" width="10.6640625" style="1" customWidth="1"/>
    <col min="11" max="11" width="11.6640625" style="1" customWidth="1"/>
    <col min="12" max="12" width="10.6640625" style="2" customWidth="1"/>
    <col min="13" max="256" width="10.6640625" style="1" customWidth="1"/>
    <col min="257" max="1025" width="11.5546875"/>
  </cols>
  <sheetData>
    <row r="2" spans="2:6" ht="12.75" customHeight="1" x14ac:dyDescent="0.25">
      <c r="B2" s="3" t="s">
        <v>0</v>
      </c>
    </row>
    <row r="3" spans="2:6" ht="12.75" customHeight="1" x14ac:dyDescent="0.25">
      <c r="B3" s="4"/>
    </row>
    <row r="5" spans="2:6" ht="12.75" customHeight="1" x14ac:dyDescent="0.25">
      <c r="B5" s="5" t="s">
        <v>1</v>
      </c>
      <c r="C5" s="5"/>
      <c r="E5" s="5" t="s">
        <v>2</v>
      </c>
      <c r="F5" s="5"/>
    </row>
    <row r="7" spans="2:6" ht="12.75" customHeight="1" x14ac:dyDescent="0.25">
      <c r="B7" s="6" t="s">
        <v>3</v>
      </c>
      <c r="C7" s="6"/>
      <c r="E7" s="6" t="s">
        <v>4</v>
      </c>
      <c r="F7" s="6"/>
    </row>
    <row r="8" spans="2:6" ht="12.75" customHeight="1" x14ac:dyDescent="0.25">
      <c r="B8" s="1" t="s">
        <v>5</v>
      </c>
      <c r="C8" s="7" t="b">
        <f>TRUE()</f>
        <v>1</v>
      </c>
      <c r="E8" s="1" t="s">
        <v>6</v>
      </c>
      <c r="F8" s="8" t="s">
        <v>7</v>
      </c>
    </row>
    <row r="9" spans="2:6" ht="12.75" customHeight="1" x14ac:dyDescent="0.25">
      <c r="E9" s="1" t="s">
        <v>8</v>
      </c>
      <c r="F9" s="9" t="b">
        <f>TRUE()</f>
        <v>1</v>
      </c>
    </row>
    <row r="10" spans="2:6" ht="12.75" customHeight="1" x14ac:dyDescent="0.25">
      <c r="B10" s="6" t="s">
        <v>9</v>
      </c>
      <c r="C10" s="6"/>
    </row>
    <row r="11" spans="2:6" ht="12.75" customHeight="1" x14ac:dyDescent="0.25">
      <c r="B11" s="10" t="b">
        <f>[1]!obControlPanelSetVisible(C8)</f>
        <v>1</v>
      </c>
      <c r="E11" s="6" t="s">
        <v>9</v>
      </c>
      <c r="F11" s="6"/>
    </row>
    <row r="12" spans="2:6" ht="12.75" customHeight="1" x14ac:dyDescent="0.25">
      <c r="E12" s="1" t="s">
        <v>10</v>
      </c>
      <c r="F12" s="1" t="str">
        <f>[1]!OBADDALLJARS(F8,F9)</f>
        <v>\\vmware-host\Shared Folders\finmath-spreadsheets\spreadsheets\Caplets\lib</v>
      </c>
    </row>
    <row r="14" spans="2:6" ht="12.75" customHeight="1" x14ac:dyDescent="0.25">
      <c r="B14" s="5" t="s">
        <v>11</v>
      </c>
      <c r="C14" s="5"/>
      <c r="E14" s="5" t="s">
        <v>12</v>
      </c>
      <c r="F14" s="5"/>
    </row>
    <row r="16" spans="2:6" ht="12.75" customHeight="1" x14ac:dyDescent="0.25">
      <c r="B16" s="6" t="s">
        <v>9</v>
      </c>
      <c r="C16" s="6"/>
      <c r="E16" s="6" t="s">
        <v>13</v>
      </c>
      <c r="F16" s="6"/>
    </row>
    <row r="17" spans="2:6" ht="12.75" customHeight="1" x14ac:dyDescent="0.25">
      <c r="B17" s="1" t="s">
        <v>14</v>
      </c>
      <c r="C17" s="1" t="str">
        <f>[1]!OBGETPROPERTY("version")</f>
        <v>6.1.0</v>
      </c>
      <c r="E17" s="1" t="s">
        <v>6</v>
      </c>
      <c r="F17" s="8"/>
    </row>
    <row r="18" spans="2:6" ht="12.75" customHeight="1" x14ac:dyDescent="0.25">
      <c r="B18" s="1" t="s">
        <v>15</v>
      </c>
      <c r="C18" s="1" t="str">
        <f>[1]!OBGETPROPERTY("build")</f>
        <v>60100</v>
      </c>
      <c r="E18" s="1" t="s">
        <v>8</v>
      </c>
      <c r="F18" s="9" t="b">
        <f>TRUE()</f>
        <v>1</v>
      </c>
    </row>
    <row r="20" spans="2:6" ht="12.75" customHeight="1" x14ac:dyDescent="0.25">
      <c r="E20" s="6" t="s">
        <v>9</v>
      </c>
      <c r="F20" s="6"/>
    </row>
    <row r="21" spans="2:6" ht="12.75" customHeight="1" x14ac:dyDescent="0.25">
      <c r="B21" s="5" t="s">
        <v>16</v>
      </c>
      <c r="C21" s="5"/>
      <c r="E21" s="1" t="s">
        <v>10</v>
      </c>
      <c r="F21" s="1" t="str">
        <f>[1]!OBADDCLASSES(F17,F18)</f>
        <v>\\vmware-host\Shared Folders\finmath-spreadsheets\spreadsheets\Caplets\</v>
      </c>
    </row>
    <row r="23" spans="2:6" ht="12.75" customHeight="1" x14ac:dyDescent="0.25">
      <c r="B23" s="6" t="s">
        <v>9</v>
      </c>
      <c r="C23" s="6"/>
    </row>
    <row r="24" spans="2:6" ht="12.75" customHeight="1" x14ac:dyDescent="0.25">
      <c r="B24" s="1" t="s">
        <v>14</v>
      </c>
      <c r="C24" s="1" t="str">
        <f>[1]!obGet([1]!obCall("",obLibs&amp;"net.finmath.information.Library","getVersionString"))</f>
        <v>4.0.6-SNAPSHOT</v>
      </c>
    </row>
    <row r="26" spans="2:6" ht="12.75" customHeight="1" x14ac:dyDescent="0.25">
      <c r="E26" s="5" t="s">
        <v>17</v>
      </c>
      <c r="F26" s="5"/>
    </row>
    <row r="27" spans="2:6" ht="12.75" customHeight="1" x14ac:dyDescent="0.25">
      <c r="E27" s="11" t="str">
        <f>IF(OR(ISERROR(F12),ISERROR(F21)),NA(),"")</f>
        <v/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48576"/>
  <sheetViews>
    <sheetView zoomScale="65" zoomScaleNormal="65" workbookViewId="0"/>
  </sheetViews>
  <sheetFormatPr baseColWidth="10" defaultColWidth="8.88671875" defaultRowHeight="13.2" x14ac:dyDescent="0.25"/>
  <cols>
    <col min="1" max="1" width="5.109375" style="12" customWidth="1"/>
    <col min="2" max="230" width="14.33203125" style="12" customWidth="1"/>
    <col min="231" max="1025" width="14.33203125" customWidth="1"/>
  </cols>
  <sheetData>
    <row r="1" spans="2:1024" ht="13.2" customHeight="1" x14ac:dyDescent="0.25">
      <c r="HW1" s="12"/>
      <c r="HX1" s="12"/>
    </row>
    <row r="2" spans="2:1024" ht="15" customHeight="1" x14ac:dyDescent="0.25">
      <c r="B2" s="13" t="s">
        <v>18</v>
      </c>
      <c r="C2" s="13"/>
      <c r="F2" s="14" t="s">
        <v>19</v>
      </c>
      <c r="G2" s="14"/>
      <c r="I2" s="15" t="s">
        <v>20</v>
      </c>
      <c r="HW2" s="12"/>
      <c r="HX2" s="12"/>
    </row>
    <row r="3" spans="2:1024" ht="12.75" customHeight="1" x14ac:dyDescent="0.25">
      <c r="F3" s="16" t="str">
        <f>[1]!obMake("referenceDate "&amp;COLUMN(),"LocalDate",G3)</f>
        <v>referenceDate 6 
[6074]</v>
      </c>
      <c r="G3" s="17">
        <v>40918</v>
      </c>
      <c r="I3" s="15" t="s">
        <v>21</v>
      </c>
    </row>
    <row r="5" spans="2:1024" ht="12.75" customHeight="1" x14ac:dyDescent="0.25">
      <c r="B5" s="18" t="s">
        <v>22</v>
      </c>
      <c r="C5" s="18"/>
      <c r="F5" s="18" t="s">
        <v>22</v>
      </c>
      <c r="G5" s="18"/>
      <c r="I5" s="15" t="s">
        <v>23</v>
      </c>
    </row>
    <row r="6" spans="2:1024" ht="12.75" customHeight="1" x14ac:dyDescent="0.25">
      <c r="I6" s="15" t="s">
        <v>24</v>
      </c>
    </row>
    <row r="7" spans="2:1024" ht="12.75" customHeight="1" x14ac:dyDescent="0.25">
      <c r="B7" s="14" t="s">
        <v>25</v>
      </c>
      <c r="C7" s="14"/>
      <c r="F7" s="14" t="s">
        <v>25</v>
      </c>
      <c r="G7" s="14"/>
      <c r="I7" s="15" t="s">
        <v>26</v>
      </c>
    </row>
    <row r="8" spans="2:1024" ht="12.75" customHeight="1" x14ac:dyDescent="0.25">
      <c r="B8" s="16" t="str">
        <f>[1]!obMake("modelWithDiscountingCurve",obLibs&amp;"net.finmath.marketdata.model.AnalyticModelFromCurvesAndVols",[1]!obMake("",obLibs&amp;"net.finmath.marketdata.model.curves.Curve[]",B28))</f>
        <v>modelWithDiscountingCurve 
[6252]</v>
      </c>
      <c r="F8" s="16" t="str">
        <f>[1]!obMake("modelWithForwardAndDiscountingCurves",obLibs&amp;"net.finmath.marketdata.model.AnalyticModelFromCurvesAndVols",[1]!obMake("",obLibs&amp;"net.finmath.marketdata.model.curves.Curve[]",B28,F28,J28))</f>
        <v>modelWithForwardAndDiscountingCurves 
[6435]</v>
      </c>
      <c r="I8" s="15"/>
    </row>
    <row r="9" spans="2:1024" ht="12.75" customHeight="1" x14ac:dyDescent="0.25">
      <c r="B9" s="16"/>
      <c r="D9" s="12" t="s">
        <v>27</v>
      </c>
    </row>
    <row r="10" spans="2:1024" ht="12.75" customHeight="1" x14ac:dyDescent="0.25">
      <c r="B10" s="16"/>
      <c r="C10" s="16"/>
      <c r="D10" s="19"/>
      <c r="I10" s="15" t="str">
        <f>"To use these curves as reference the cell containing the modell name "&amp;F8</f>
        <v>To use these curves as reference the cell containing the modell name modelWithForwardAndDiscountingCurves 
[6435]</v>
      </c>
    </row>
    <row r="12" spans="2:1024" s="20" customFormat="1" ht="13.2" customHeight="1" x14ac:dyDescent="0.25">
      <c r="B12" s="20" t="s">
        <v>28</v>
      </c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4" spans="2:1024" ht="13.2" customHeight="1" x14ac:dyDescent="0.25">
      <c r="B14" s="20" t="s">
        <v>29</v>
      </c>
      <c r="C14" s="20"/>
      <c r="D14" s="20"/>
      <c r="F14" s="20" t="s">
        <v>29</v>
      </c>
      <c r="G14" s="20"/>
      <c r="H14" s="20"/>
      <c r="J14" s="20" t="s">
        <v>29</v>
      </c>
      <c r="K14" s="20"/>
      <c r="L14" s="20"/>
    </row>
    <row r="15" spans="2:1024" ht="13.2" customHeight="1" x14ac:dyDescent="0.25"/>
    <row r="16" spans="2:1024" ht="13.2" customHeight="1" x14ac:dyDescent="0.25">
      <c r="B16" s="14" t="s">
        <v>30</v>
      </c>
      <c r="C16" s="14"/>
      <c r="D16" s="14"/>
      <c r="F16" s="14" t="s">
        <v>30</v>
      </c>
      <c r="G16" s="14"/>
      <c r="H16" s="14"/>
      <c r="J16" s="14" t="s">
        <v>30</v>
      </c>
      <c r="K16" s="14"/>
      <c r="L16" s="14"/>
    </row>
    <row r="17" spans="2:12" ht="13.2" customHeight="1" x14ac:dyDescent="0.25">
      <c r="B17" s="16" t="s">
        <v>31</v>
      </c>
      <c r="C17" s="21" t="s">
        <v>32</v>
      </c>
      <c r="F17" s="16" t="s">
        <v>31</v>
      </c>
      <c r="G17" s="21" t="s">
        <v>33</v>
      </c>
      <c r="J17" s="16" t="s">
        <v>31</v>
      </c>
      <c r="K17" s="21" t="s">
        <v>34</v>
      </c>
    </row>
    <row r="18" spans="2:12" ht="13.2" customHeight="1" x14ac:dyDescent="0.25">
      <c r="B18" s="19" t="str">
        <f>[1]!obCall("interpolationMethod "&amp;COLUMN(),obLibs&amp;"net.finmath.marketdata.model.curves.CurveInterpolation$InterpolationMethod","valueOf",[1]!obMake("","String",C18))</f>
        <v>interpolationMethod 2 
[6144]</v>
      </c>
      <c r="C18" s="21" t="s">
        <v>35</v>
      </c>
      <c r="F18" s="16" t="str">
        <f>[1]!obMake("indexMaturity "&amp;COLUMN(),"String",G18)</f>
        <v>indexMaturity 6 
[6073]</v>
      </c>
      <c r="G18" s="21" t="s">
        <v>36</v>
      </c>
      <c r="J18" s="16" t="str">
        <f>[1]!obMake("indexMaturity "&amp;COLUMN(),"String",K18)</f>
        <v>indexMaturity 10 
[6085]</v>
      </c>
      <c r="K18" s="21" t="s">
        <v>37</v>
      </c>
    </row>
    <row r="19" spans="2:12" ht="13.2" customHeight="1" x14ac:dyDescent="0.25">
      <c r="B19" s="19" t="str">
        <f>[1]!obCall("extrapolationMethod "&amp;COLUMN(),obLibs&amp;"net.finmath.marketdata.model.curves.CurveInterpolation$ExtrapolationMethod","valueOf",[1]!obMake("","String",C19))</f>
        <v>extrapolationMethod 2 
[6112]</v>
      </c>
      <c r="C19" s="21" t="s">
        <v>38</v>
      </c>
      <c r="F19" s="16" t="str">
        <f>[1]!obMake("businessDayCal "&amp;COLUMN(),obLibs&amp;"net.finmath.time.businessdaycalendar."&amp;G19)</f>
        <v>businessDayCal 6 
[6118]</v>
      </c>
      <c r="G19" s="21" t="s">
        <v>39</v>
      </c>
      <c r="J19" s="16" t="str">
        <f>[1]!obMake("businessDayCal "&amp;COLUMN(),obLibs&amp;"net.finmath.time.businessdaycalendar."&amp;K19)</f>
        <v>businessDayCal 10 
[6150]</v>
      </c>
      <c r="K19" s="21" t="s">
        <v>39</v>
      </c>
    </row>
    <row r="20" spans="2:12" ht="13.2" customHeight="1" x14ac:dyDescent="0.25">
      <c r="B20" s="19" t="str">
        <f>[1]!obCall("interpolationEntity "&amp;COLUMN(),obLibs&amp;"net.finmath.marketdata.model.curves.CurveInterpolation$InterpolationEntity","valueOf",[1]!obMake("","String",C20))</f>
        <v>interpolationEntity 2 
[6185]</v>
      </c>
      <c r="C20" s="21" t="s">
        <v>40</v>
      </c>
      <c r="F20" s="16" t="str">
        <f>[1]!obCall("dayCountConvention"&amp;COLUMN(),obLibs&amp;"net.finmath.time.businessdaycalendar.BusinessdayCalendar$DateRollConvention","valueOf",[1]!obMake("","String",G20))</f>
        <v>dayCountConvention6 
[6181]</v>
      </c>
      <c r="G20" s="21" t="s">
        <v>41</v>
      </c>
      <c r="J20" s="16" t="str">
        <f>[1]!obCall("dayCountConvention"&amp;COLUMN(),obLibs&amp;"net.finmath.time.businessdaycalendar.BusinessdayCalendar$DateRollConvention","valueOf",[1]!obMake("","String",K20))</f>
        <v>dayCountConvention10 
[6091]</v>
      </c>
      <c r="K20" s="21" t="s">
        <v>41</v>
      </c>
    </row>
    <row r="21" spans="2:12" ht="13.2" customHeight="1" x14ac:dyDescent="0.25">
      <c r="C21" s="16"/>
      <c r="F21" s="19" t="str">
        <f>[1]!obCall("interpolationMethod "&amp;COLUMN(),obLibs&amp;"net.finmath.marketdata.model.curves.CurveInterpolation$InterpolationMethod","valueOf",[1]!obMake("","String",G21))</f>
        <v>interpolationMethod 6 
[6140]</v>
      </c>
      <c r="G21" s="21" t="s">
        <v>38</v>
      </c>
      <c r="J21" s="19" t="str">
        <f>[1]!obCall("interpolationMethod "&amp;COLUMN(),obLibs&amp;"net.finmath.marketdata.model.curves.CurveInterpolation$InterpolationMethod","valueOf",[1]!obMake("","String",K21))</f>
        <v>interpolationMethod 10 
[6127]</v>
      </c>
      <c r="K21" s="21" t="s">
        <v>38</v>
      </c>
    </row>
    <row r="22" spans="2:12" ht="13.2" customHeight="1" x14ac:dyDescent="0.25">
      <c r="C22" s="16"/>
      <c r="F22" s="19" t="str">
        <f>[1]!obCall("extrapolationMethod "&amp;COLUMN(),obLibs&amp;"net.finmath.marketdata.model.curves.CurveInterpolation$ExtrapolationMethod","valueOf",[1]!obMake("","String",G22))</f>
        <v>extrapolationMethod 6 
[6196]</v>
      </c>
      <c r="G22" s="21" t="s">
        <v>38</v>
      </c>
      <c r="J22" s="19" t="str">
        <f>[1]!obCall("extrapolationMethod "&amp;COLUMN(),obLibs&amp;"net.finmath.marketdata.model.curves.CurveInterpolation$ExtrapolationMethod","valueOf",[1]!obMake("","String",K22))</f>
        <v>extrapolationMethod 10 
[6087]</v>
      </c>
      <c r="K22" s="21" t="s">
        <v>42</v>
      </c>
    </row>
    <row r="23" spans="2:12" ht="13.2" customHeight="1" x14ac:dyDescent="0.25">
      <c r="C23" s="16"/>
      <c r="F23" s="19" t="str">
        <f>[1]!obCall("interpolationEntity "&amp;COLUMN(),obLibs&amp;"net.finmath.marketdata.model.curves.CurveInterpolation$InterpolationEntity","valueOf",[1]!obMake("","String",G23))</f>
        <v>interpolationEntity 6 
[6110]</v>
      </c>
      <c r="G23" s="21" t="s">
        <v>43</v>
      </c>
      <c r="J23" s="19" t="str">
        <f>[1]!obCall("interpolationEntity "&amp;COLUMN(),obLibs&amp;"net.finmath.marketdata.model.curves.CurveInterpolation$InterpolationEntity","valueOf",[1]!obMake("","String",K23))</f>
        <v>interpolationEntity 10 
[6148]</v>
      </c>
      <c r="K23" s="21" t="s">
        <v>43</v>
      </c>
    </row>
    <row r="24" spans="2:12" ht="13.2" customHeight="1" x14ac:dyDescent="0.25">
      <c r="C24" s="16"/>
      <c r="F24" s="16" t="str">
        <f>[1]!obCall("forwardInterpolationEntity"&amp;COLUMN(),obLibs&amp;"net.finmath.marketdata.model.curves.ForwardCurveInterpolation$InterpolationEntityForward","valueOf",[1]!obMake("","String",G24))</f>
        <v>forwardInterpolationEntity6 
[6146]</v>
      </c>
      <c r="G24" s="21" t="s">
        <v>44</v>
      </c>
      <c r="J24" s="16" t="str">
        <f>[1]!obCall("forwardInterpolationEntity"&amp;COLUMN(),obLibs&amp;"net.finmath.marketdata.model.curves.ForwardCurveInterpolation$InterpolationEntityForward","valueOf",[1]!obMake("","String",K24))</f>
        <v>forwardInterpolationEntity10 
[6142]</v>
      </c>
      <c r="K24" s="21" t="s">
        <v>44</v>
      </c>
    </row>
    <row r="25" spans="2:12" ht="13.2" customHeight="1" x14ac:dyDescent="0.25">
      <c r="C25" s="16"/>
      <c r="F25" s="16" t="str">
        <f>[1]!obMake("discountCurve"&amp;COLUMN(),"String",G25)</f>
        <v>discountCurve6 
[6072]</v>
      </c>
      <c r="G25" s="21" t="str">
        <f>C17</f>
        <v>discount-EUR-OIS</v>
      </c>
      <c r="J25" s="16" t="str">
        <f>[1]!obMake("discountCurve"&amp;COLUMN(),"String",K25)</f>
        <v>discountCurve10 
[6084]</v>
      </c>
      <c r="K25" s="21" t="str">
        <f>G17</f>
        <v>forward-EUR-3M</v>
      </c>
    </row>
    <row r="26" spans="2:12" ht="13.2" customHeight="1" x14ac:dyDescent="0.25">
      <c r="C26" s="16"/>
      <c r="F26" s="16"/>
      <c r="G26" s="16"/>
      <c r="J26" s="16"/>
      <c r="K26" s="16"/>
    </row>
    <row r="27" spans="2:12" ht="13.2" customHeight="1" x14ac:dyDescent="0.25">
      <c r="B27" s="14" t="s">
        <v>45</v>
      </c>
      <c r="C27" s="14"/>
      <c r="D27" s="14"/>
      <c r="F27" s="14" t="s">
        <v>46</v>
      </c>
      <c r="G27" s="14"/>
      <c r="H27" s="14"/>
      <c r="J27" s="14" t="s">
        <v>46</v>
      </c>
      <c r="K27" s="14"/>
      <c r="L27" s="14"/>
    </row>
    <row r="28" spans="2:12" ht="13.2" customHeight="1" x14ac:dyDescent="0.25">
      <c r="B28" s="22" t="str">
        <f>[1]!obCall("curveObject-"&amp;C17&amp;"-curveDef",obLibs&amp;"net.finmath.marketdata.model.curves.DiscountCurveInterpolation","createDiscountCurveFromZeroRates",[1]!obMake("","String",C17),F3,[1]!obMake("","double[]",C31:C351),[1]!obMake("","double[]",D31:D351),B18:B20)</f>
        <v>curveObject-discount-EUR-OIS-curveDef 
[6189]</v>
      </c>
      <c r="C28" s="22"/>
      <c r="F28" s="16" t="str">
        <f>[1]!obCall(G17,obLibs&amp;"net.finmath.marketdata.model.curves.ForwardCurveInterpolation","createForwardCurveFromForwards",[1]!obMake("","String",G17),$F$3,[1]!obMake("","String",G18),F19:F24,[1]!obMake("","String",F25),B8,[1]!obMake("","double[]",G31:G351),[1]!obMake("","double[]",H31:H351))</f>
        <v>forward-EUR-3M 
[6321]</v>
      </c>
      <c r="J28" s="16" t="str">
        <f>[1]!obCall(K17,obLibs&amp;"net.finmath.marketdata.model.curves.ForwardCurveInterpolation","createForwardCurveFromForwards",[1]!obMake("","String",K17),$F$3,[1]!obMake("","String",K18),J19:J24,[1]!obMake("","String",J25),B8,[1]!obMake("","double[]",K31:K351),[1]!obMake("","double[]",L31:L351))</f>
        <v>forward-EUR-6M 
[6315]</v>
      </c>
    </row>
    <row r="29" spans="2:12" ht="13.2" customHeight="1" x14ac:dyDescent="0.25"/>
    <row r="30" spans="2:12" ht="13.2" customHeight="1" x14ac:dyDescent="0.25">
      <c r="B30" s="23" t="s">
        <v>47</v>
      </c>
      <c r="C30" s="23" t="s">
        <v>48</v>
      </c>
      <c r="D30" s="23" t="s">
        <v>49</v>
      </c>
      <c r="F30" s="23" t="s">
        <v>47</v>
      </c>
      <c r="G30" s="23" t="s">
        <v>48</v>
      </c>
      <c r="H30" s="23" t="s">
        <v>49</v>
      </c>
      <c r="J30" s="23" t="s">
        <v>47</v>
      </c>
      <c r="K30" s="23" t="s">
        <v>48</v>
      </c>
      <c r="L30" s="23" t="s">
        <v>49</v>
      </c>
    </row>
    <row r="31" spans="2:12" ht="13.2" customHeight="1" x14ac:dyDescent="0.25">
      <c r="B31" s="24">
        <v>40917</v>
      </c>
      <c r="C31" s="25">
        <v>0.125</v>
      </c>
      <c r="D31" s="26">
        <v>5.89588434041162E-4</v>
      </c>
      <c r="F31" s="24">
        <v>40917</v>
      </c>
      <c r="G31" s="25">
        <v>0</v>
      </c>
      <c r="H31" s="26">
        <v>2.6139167609298001E-3</v>
      </c>
      <c r="J31" s="24">
        <v>40917</v>
      </c>
      <c r="K31" s="25">
        <v>0</v>
      </c>
      <c r="L31" s="26">
        <v>6.0870280686755596E-3</v>
      </c>
    </row>
    <row r="32" spans="2:12" ht="13.2" customHeight="1" x14ac:dyDescent="0.25">
      <c r="B32" s="24">
        <v>40916</v>
      </c>
      <c r="C32" s="25">
        <v>0.25</v>
      </c>
      <c r="D32" s="26">
        <v>5.8395107560170402E-4</v>
      </c>
      <c r="F32" s="24">
        <v>40916</v>
      </c>
      <c r="G32" s="25">
        <v>5.0000000000000301E-2</v>
      </c>
      <c r="H32" s="26">
        <v>2.6872699582025901E-3</v>
      </c>
      <c r="J32" s="24">
        <v>40916</v>
      </c>
      <c r="K32" s="25">
        <v>5.0000000000000301E-2</v>
      </c>
      <c r="L32" s="26">
        <v>6.0870280686755596E-3</v>
      </c>
    </row>
    <row r="33" spans="2:12" ht="13.2" customHeight="1" x14ac:dyDescent="0.25">
      <c r="B33" s="24">
        <v>40915</v>
      </c>
      <c r="C33" s="25">
        <v>0.375</v>
      </c>
      <c r="D33" s="26">
        <v>5.8240143196984701E-4</v>
      </c>
      <c r="F33" s="24">
        <v>40915</v>
      </c>
      <c r="G33" s="25">
        <v>0.1</v>
      </c>
      <c r="H33" s="26">
        <v>2.7606231554753802E-3</v>
      </c>
      <c r="J33" s="24">
        <v>40915</v>
      </c>
      <c r="K33" s="25">
        <v>0.1</v>
      </c>
      <c r="L33" s="26">
        <v>6.0870280686755596E-3</v>
      </c>
    </row>
    <row r="34" spans="2:12" ht="13.2" customHeight="1" x14ac:dyDescent="0.25">
      <c r="B34" s="24">
        <v>40914</v>
      </c>
      <c r="C34" s="25">
        <v>0.5</v>
      </c>
      <c r="D34" s="26">
        <v>5.8494175440182005E-4</v>
      </c>
      <c r="F34" s="24">
        <v>40914</v>
      </c>
      <c r="G34" s="25">
        <v>0.15</v>
      </c>
      <c r="H34" s="26">
        <v>2.8339763527481798E-3</v>
      </c>
      <c r="J34" s="24">
        <v>40914</v>
      </c>
      <c r="K34" s="25">
        <v>0.15</v>
      </c>
      <c r="L34" s="26">
        <v>6.0870280686755596E-3</v>
      </c>
    </row>
    <row r="35" spans="2:12" ht="12.75" customHeight="1" x14ac:dyDescent="0.25">
      <c r="B35" s="24">
        <v>40913</v>
      </c>
      <c r="C35" s="25">
        <v>0.625</v>
      </c>
      <c r="D35" s="26">
        <v>5.9157249314933903E-4</v>
      </c>
      <c r="F35" s="24">
        <v>40913</v>
      </c>
      <c r="G35" s="25">
        <v>0.2</v>
      </c>
      <c r="H35" s="26">
        <v>2.9073295500209699E-3</v>
      </c>
      <c r="J35" s="24">
        <v>40913</v>
      </c>
      <c r="K35" s="25">
        <v>0.2</v>
      </c>
      <c r="L35" s="26">
        <v>6.0870280686755596E-3</v>
      </c>
    </row>
    <row r="36" spans="2:12" ht="13.2" customHeight="1" x14ac:dyDescent="0.25">
      <c r="B36" s="24">
        <v>40912</v>
      </c>
      <c r="C36" s="25">
        <v>0.75</v>
      </c>
      <c r="D36" s="26">
        <v>6.0229379829596899E-4</v>
      </c>
      <c r="F36" s="24">
        <v>40912</v>
      </c>
      <c r="G36" s="25">
        <v>0.25</v>
      </c>
      <c r="H36" s="26">
        <v>2.98068274729376E-3</v>
      </c>
      <c r="J36" s="24">
        <v>40912</v>
      </c>
      <c r="K36" s="25">
        <v>0.25</v>
      </c>
      <c r="L36" s="26">
        <v>6.0870280686755596E-3</v>
      </c>
    </row>
    <row r="37" spans="2:12" ht="13.2" customHeight="1" x14ac:dyDescent="0.25">
      <c r="B37" s="24">
        <v>40911</v>
      </c>
      <c r="C37" s="25">
        <v>0.875</v>
      </c>
      <c r="D37" s="26">
        <v>6.1710573416347801E-4</v>
      </c>
      <c r="F37" s="24">
        <v>40911</v>
      </c>
      <c r="G37" s="25">
        <v>0.3</v>
      </c>
      <c r="H37" s="26">
        <v>3.0540359445665501E-3</v>
      </c>
      <c r="J37" s="24">
        <v>40911</v>
      </c>
      <c r="K37" s="25">
        <v>0.3</v>
      </c>
      <c r="L37" s="26">
        <v>6.0870280686755596E-3</v>
      </c>
    </row>
    <row r="38" spans="2:12" ht="13.2" customHeight="1" x14ac:dyDescent="0.25">
      <c r="B38" s="24">
        <v>40910</v>
      </c>
      <c r="C38" s="25">
        <v>1</v>
      </c>
      <c r="D38" s="26">
        <v>6.3600833291258397E-4</v>
      </c>
      <c r="F38" s="24">
        <v>40910</v>
      </c>
      <c r="G38" s="25">
        <v>0.35</v>
      </c>
      <c r="H38" s="26">
        <v>3.1273891418393501E-3</v>
      </c>
      <c r="J38" s="24">
        <v>40910</v>
      </c>
      <c r="K38" s="25">
        <v>0.35</v>
      </c>
      <c r="L38" s="26">
        <v>6.0870280686755596E-3</v>
      </c>
    </row>
    <row r="39" spans="2:12" ht="13.2" customHeight="1" x14ac:dyDescent="0.25">
      <c r="B39" s="24">
        <v>40909</v>
      </c>
      <c r="C39" s="25">
        <v>1.125</v>
      </c>
      <c r="D39" s="26">
        <v>6.5920868358499795E-4</v>
      </c>
      <c r="F39" s="24">
        <v>40909</v>
      </c>
      <c r="G39" s="25">
        <v>0.4</v>
      </c>
      <c r="H39" s="26">
        <v>3.2007423391121402E-3</v>
      </c>
      <c r="J39" s="24">
        <v>40909</v>
      </c>
      <c r="K39" s="25">
        <v>0.4</v>
      </c>
      <c r="L39" s="26">
        <v>6.0870280686755596E-3</v>
      </c>
    </row>
    <row r="40" spans="2:12" ht="13.2" customHeight="1" x14ac:dyDescent="0.25">
      <c r="B40" s="24">
        <v>40908</v>
      </c>
      <c r="C40" s="25">
        <v>1.25</v>
      </c>
      <c r="D40" s="26">
        <v>6.87869026837286E-4</v>
      </c>
      <c r="F40" s="24">
        <v>40908</v>
      </c>
      <c r="G40" s="25">
        <v>0.45</v>
      </c>
      <c r="H40" s="26">
        <v>3.2740955363849298E-3</v>
      </c>
      <c r="J40" s="24">
        <v>40908</v>
      </c>
      <c r="K40" s="25">
        <v>0.45</v>
      </c>
      <c r="L40" s="26">
        <v>6.0870280686755596E-3</v>
      </c>
    </row>
    <row r="41" spans="2:12" ht="13.2" customHeight="1" x14ac:dyDescent="0.25">
      <c r="B41" s="24">
        <v>40907</v>
      </c>
      <c r="C41" s="25">
        <v>1.375</v>
      </c>
      <c r="D41" s="26">
        <v>7.2305556390424904E-4</v>
      </c>
      <c r="F41" s="24">
        <v>40907</v>
      </c>
      <c r="G41" s="25">
        <v>0.5</v>
      </c>
      <c r="H41" s="26">
        <v>3.3474487336577299E-3</v>
      </c>
      <c r="J41" s="24">
        <v>40907</v>
      </c>
      <c r="K41" s="25">
        <v>0.5</v>
      </c>
      <c r="L41" s="26">
        <v>6.0870280686755596E-3</v>
      </c>
    </row>
    <row r="42" spans="2:12" ht="13.2" customHeight="1" x14ac:dyDescent="0.25">
      <c r="B42" s="24">
        <v>40906</v>
      </c>
      <c r="C42" s="25">
        <v>1.5</v>
      </c>
      <c r="D42" s="26">
        <v>7.6547938515049896E-4</v>
      </c>
      <c r="F42" s="24">
        <v>40906</v>
      </c>
      <c r="G42" s="25">
        <v>0.55000000000000004</v>
      </c>
      <c r="H42" s="26">
        <v>3.42080193093052E-3</v>
      </c>
      <c r="J42" s="24">
        <v>40906</v>
      </c>
      <c r="K42" s="25">
        <v>0.55000000000000004</v>
      </c>
      <c r="L42" s="26">
        <v>6.1323577793989002E-3</v>
      </c>
    </row>
    <row r="43" spans="2:12" ht="13.2" customHeight="1" x14ac:dyDescent="0.25">
      <c r="B43" s="24">
        <v>40905</v>
      </c>
      <c r="C43" s="25">
        <v>1.625</v>
      </c>
      <c r="D43" s="26">
        <v>8.1563278390538196E-4</v>
      </c>
      <c r="F43" s="24">
        <v>40905</v>
      </c>
      <c r="G43" s="25">
        <v>0.6</v>
      </c>
      <c r="H43" s="26">
        <v>3.49415512820331E-3</v>
      </c>
      <c r="J43" s="24">
        <v>40905</v>
      </c>
      <c r="K43" s="25">
        <v>0.6</v>
      </c>
      <c r="L43" s="26">
        <v>6.1817468672019597E-3</v>
      </c>
    </row>
    <row r="44" spans="2:12" ht="13.2" customHeight="1" x14ac:dyDescent="0.25">
      <c r="B44" s="24">
        <v>40904</v>
      </c>
      <c r="C44" s="25">
        <v>1.75</v>
      </c>
      <c r="D44" s="26">
        <v>8.7386739826133197E-4</v>
      </c>
      <c r="F44" s="24">
        <v>40904</v>
      </c>
      <c r="G44" s="25">
        <v>0.65</v>
      </c>
      <c r="H44" s="26">
        <v>3.5675083254761001E-3</v>
      </c>
      <c r="J44" s="24">
        <v>40904</v>
      </c>
      <c r="K44" s="25">
        <v>0.65</v>
      </c>
      <c r="L44" s="26">
        <v>6.2311359550050096E-3</v>
      </c>
    </row>
    <row r="45" spans="2:12" ht="13.2" customHeight="1" x14ac:dyDescent="0.25">
      <c r="B45" s="24">
        <v>40903</v>
      </c>
      <c r="C45" s="25">
        <v>1.875</v>
      </c>
      <c r="D45" s="26">
        <v>9.4044109615269895E-4</v>
      </c>
      <c r="F45" s="24">
        <v>40903</v>
      </c>
      <c r="G45" s="25">
        <v>0.7</v>
      </c>
      <c r="H45" s="26">
        <v>3.6408615227489002E-3</v>
      </c>
      <c r="J45" s="24">
        <v>40903</v>
      </c>
      <c r="K45" s="25">
        <v>0.7</v>
      </c>
      <c r="L45" s="26">
        <v>6.2805250428080604E-3</v>
      </c>
    </row>
    <row r="46" spans="2:12" ht="13.2" customHeight="1" x14ac:dyDescent="0.25">
      <c r="B46" s="24">
        <v>40902</v>
      </c>
      <c r="C46" s="25">
        <v>2</v>
      </c>
      <c r="D46" s="26">
        <v>1.01554727853041E-3</v>
      </c>
      <c r="F46" s="24">
        <v>40902</v>
      </c>
      <c r="G46" s="25">
        <v>0.750000000000001</v>
      </c>
      <c r="H46" s="26">
        <v>3.7142147200216898E-3</v>
      </c>
      <c r="J46" s="24">
        <v>40902</v>
      </c>
      <c r="K46" s="25">
        <v>0.750000000000001</v>
      </c>
      <c r="L46" s="26">
        <v>6.3299141306111103E-3</v>
      </c>
    </row>
    <row r="47" spans="2:12" ht="13.2" customHeight="1" x14ac:dyDescent="0.25">
      <c r="B47" s="24">
        <v>40901</v>
      </c>
      <c r="C47" s="25">
        <v>2.125</v>
      </c>
      <c r="D47" s="26">
        <v>1.0993730674697499E-3</v>
      </c>
      <c r="F47" s="24">
        <v>40901</v>
      </c>
      <c r="G47" s="25">
        <v>0.80000000000000104</v>
      </c>
      <c r="H47" s="26">
        <v>3.7875679172944799E-3</v>
      </c>
      <c r="J47" s="24">
        <v>40901</v>
      </c>
      <c r="K47" s="25">
        <v>0.80000000000000104</v>
      </c>
      <c r="L47" s="26">
        <v>6.3793032184141603E-3</v>
      </c>
    </row>
    <row r="48" spans="2:12" ht="13.2" customHeight="1" x14ac:dyDescent="0.25">
      <c r="B48" s="24">
        <v>40900</v>
      </c>
      <c r="C48" s="25">
        <v>2.25</v>
      </c>
      <c r="D48" s="26">
        <v>1.19225700165391E-3</v>
      </c>
      <c r="F48" s="24">
        <v>40900</v>
      </c>
      <c r="G48" s="25">
        <v>0.85000000000000098</v>
      </c>
      <c r="H48" s="26">
        <v>3.8609211145672799E-3</v>
      </c>
      <c r="J48" s="24">
        <v>40900</v>
      </c>
      <c r="K48" s="25">
        <v>0.85000000000000098</v>
      </c>
      <c r="L48" s="26">
        <v>6.4286923062172102E-3</v>
      </c>
    </row>
    <row r="49" spans="2:12" ht="13.2" customHeight="1" x14ac:dyDescent="0.25">
      <c r="B49" s="24">
        <v>40899</v>
      </c>
      <c r="C49" s="25">
        <v>2.375</v>
      </c>
      <c r="D49" s="26">
        <v>1.2945256971469499E-3</v>
      </c>
      <c r="F49" s="24">
        <v>40899</v>
      </c>
      <c r="G49" s="25">
        <v>0.90000000000000102</v>
      </c>
      <c r="H49" s="26">
        <v>3.93427431184007E-3</v>
      </c>
      <c r="J49" s="24">
        <v>40899</v>
      </c>
      <c r="K49" s="25">
        <v>0.90000000000000102</v>
      </c>
      <c r="L49" s="26">
        <v>6.4780813940202601E-3</v>
      </c>
    </row>
    <row r="50" spans="2:12" ht="13.2" customHeight="1" x14ac:dyDescent="0.25">
      <c r="B50" s="24">
        <v>40898</v>
      </c>
      <c r="C50" s="25">
        <v>2.5</v>
      </c>
      <c r="D50" s="26">
        <v>1.40644047638866E-3</v>
      </c>
      <c r="F50" s="24">
        <v>40898</v>
      </c>
      <c r="G50" s="25">
        <v>0.95000000000000095</v>
      </c>
      <c r="H50" s="26">
        <v>4.0076275091128601E-3</v>
      </c>
      <c r="J50" s="24">
        <v>40898</v>
      </c>
      <c r="K50" s="25">
        <v>0.95000000000000095</v>
      </c>
      <c r="L50" s="26">
        <v>6.52747048182331E-3</v>
      </c>
    </row>
    <row r="51" spans="2:12" ht="13.2" customHeight="1" x14ac:dyDescent="0.25">
      <c r="B51" s="24">
        <v>40897</v>
      </c>
      <c r="C51" s="25">
        <v>2.625</v>
      </c>
      <c r="D51" s="26">
        <v>1.52821288611607E-3</v>
      </c>
      <c r="F51" s="24">
        <v>40897</v>
      </c>
      <c r="G51" s="25">
        <v>1</v>
      </c>
      <c r="H51" s="26">
        <v>4.0809807063856597E-3</v>
      </c>
      <c r="J51" s="24">
        <v>40897</v>
      </c>
      <c r="K51" s="25">
        <v>1</v>
      </c>
      <c r="L51" s="26">
        <v>6.57685956962636E-3</v>
      </c>
    </row>
    <row r="52" spans="2:12" ht="13.2" customHeight="1" x14ac:dyDescent="0.25">
      <c r="B52" s="24">
        <v>40896</v>
      </c>
      <c r="C52" s="25">
        <v>2.75</v>
      </c>
      <c r="D52" s="26">
        <v>1.66001601002304E-3</v>
      </c>
      <c r="F52" s="24">
        <v>40896</v>
      </c>
      <c r="G52" s="25">
        <v>1.05</v>
      </c>
      <c r="H52" s="26">
        <v>4.1543339036584498E-3</v>
      </c>
      <c r="J52" s="24">
        <v>40896</v>
      </c>
      <c r="K52" s="25">
        <v>1.05</v>
      </c>
      <c r="L52" s="26">
        <v>6.6262486574294099E-3</v>
      </c>
    </row>
    <row r="53" spans="2:12" ht="13.2" customHeight="1" x14ac:dyDescent="0.25">
      <c r="B53" s="24">
        <v>40895</v>
      </c>
      <c r="C53" s="25">
        <v>2.875</v>
      </c>
      <c r="D53" s="26">
        <v>1.80199283029147E-3</v>
      </c>
      <c r="F53" s="24">
        <v>40895</v>
      </c>
      <c r="G53" s="25">
        <v>1.1000000000000001</v>
      </c>
      <c r="H53" s="26">
        <v>4.2276871009312399E-3</v>
      </c>
      <c r="J53" s="24">
        <v>40895</v>
      </c>
      <c r="K53" s="25">
        <v>1.1000000000000001</v>
      </c>
      <c r="L53" s="26">
        <v>6.6756377452324702E-3</v>
      </c>
    </row>
    <row r="54" spans="2:12" ht="13.2" customHeight="1" x14ac:dyDescent="0.25">
      <c r="B54" s="24">
        <v>40894</v>
      </c>
      <c r="C54" s="25">
        <v>3</v>
      </c>
      <c r="D54" s="26">
        <v>1.9542624987396698E-3</v>
      </c>
      <c r="F54" s="24">
        <v>40894</v>
      </c>
      <c r="G54" s="25">
        <v>1.1499999999999999</v>
      </c>
      <c r="H54" s="26">
        <v>4.3010402982040299E-3</v>
      </c>
      <c r="J54" s="24">
        <v>40894</v>
      </c>
      <c r="K54" s="25">
        <v>1.1499999999999999</v>
      </c>
      <c r="L54" s="26">
        <v>6.7250268330355202E-3</v>
      </c>
    </row>
    <row r="55" spans="2:12" ht="13.2" customHeight="1" x14ac:dyDescent="0.25">
      <c r="B55" s="24">
        <v>40893</v>
      </c>
      <c r="C55" s="25">
        <v>3.125</v>
      </c>
      <c r="D55" s="26">
        <v>2.1168037350262499E-3</v>
      </c>
      <c r="F55" s="24">
        <v>40893</v>
      </c>
      <c r="G55" s="25">
        <v>1.2</v>
      </c>
      <c r="H55" s="26">
        <v>4.3743934954768304E-3</v>
      </c>
      <c r="J55" s="24">
        <v>40893</v>
      </c>
      <c r="K55" s="25">
        <v>1.2</v>
      </c>
      <c r="L55" s="26">
        <v>6.7744159208385701E-3</v>
      </c>
    </row>
    <row r="56" spans="2:12" ht="13.2" customHeight="1" x14ac:dyDescent="0.25">
      <c r="B56" s="24">
        <v>40892</v>
      </c>
      <c r="C56" s="25">
        <v>3.25</v>
      </c>
      <c r="D56" s="26">
        <v>2.2890296623085098E-3</v>
      </c>
      <c r="F56" s="24">
        <v>40892</v>
      </c>
      <c r="G56" s="25">
        <v>1.25</v>
      </c>
      <c r="H56" s="26">
        <v>4.4477466927496196E-3</v>
      </c>
      <c r="J56" s="24">
        <v>40892</v>
      </c>
      <c r="K56" s="25">
        <v>1.25</v>
      </c>
      <c r="L56" s="26">
        <v>6.82380500864162E-3</v>
      </c>
    </row>
    <row r="57" spans="2:12" ht="13.2" customHeight="1" x14ac:dyDescent="0.25">
      <c r="B57" s="24">
        <v>40891</v>
      </c>
      <c r="C57" s="25">
        <v>3.375</v>
      </c>
      <c r="D57" s="26">
        <v>2.4702736784462101E-3</v>
      </c>
      <c r="F57" s="24">
        <v>40891</v>
      </c>
      <c r="G57" s="25">
        <v>1.3</v>
      </c>
      <c r="H57" s="26">
        <v>4.5210998900224097E-3</v>
      </c>
      <c r="J57" s="24">
        <v>40891</v>
      </c>
      <c r="K57" s="25">
        <v>1.3</v>
      </c>
      <c r="L57" s="26">
        <v>6.87319409644467E-3</v>
      </c>
    </row>
    <row r="58" spans="2:12" ht="13.2" customHeight="1" x14ac:dyDescent="0.25">
      <c r="B58" s="24">
        <v>40890</v>
      </c>
      <c r="C58" s="25">
        <v>3.5</v>
      </c>
      <c r="D58" s="26">
        <v>2.65996437239678E-3</v>
      </c>
      <c r="F58" s="24">
        <v>40890</v>
      </c>
      <c r="G58" s="25">
        <v>1.35</v>
      </c>
      <c r="H58" s="26">
        <v>4.5944530872951998E-3</v>
      </c>
      <c r="J58" s="24">
        <v>40890</v>
      </c>
      <c r="K58" s="25">
        <v>1.35</v>
      </c>
      <c r="L58" s="26">
        <v>6.9225831842477199E-3</v>
      </c>
    </row>
    <row r="59" spans="2:12" ht="13.2" customHeight="1" x14ac:dyDescent="0.25">
      <c r="B59" s="24">
        <v>40889</v>
      </c>
      <c r="C59" s="25">
        <v>3.625</v>
      </c>
      <c r="D59" s="26">
        <v>2.8576091484339202E-3</v>
      </c>
      <c r="F59" s="24">
        <v>40889</v>
      </c>
      <c r="G59" s="25">
        <v>1.4</v>
      </c>
      <c r="H59" s="26">
        <v>4.6678062845680003E-3</v>
      </c>
      <c r="J59" s="24">
        <v>40889</v>
      </c>
      <c r="K59" s="25">
        <v>1.4</v>
      </c>
      <c r="L59" s="26">
        <v>6.9719722720507698E-3</v>
      </c>
    </row>
    <row r="60" spans="2:12" ht="13.2" customHeight="1" x14ac:dyDescent="0.25">
      <c r="B60" s="24">
        <v>40888</v>
      </c>
      <c r="C60" s="25">
        <v>3.75</v>
      </c>
      <c r="D60" s="26">
        <v>3.0627810902614698E-3</v>
      </c>
      <c r="F60" s="24">
        <v>40888</v>
      </c>
      <c r="G60" s="25">
        <v>1.45</v>
      </c>
      <c r="H60" s="26">
        <v>4.7411594818407904E-3</v>
      </c>
      <c r="J60" s="24">
        <v>40888</v>
      </c>
      <c r="K60" s="25">
        <v>1.45</v>
      </c>
      <c r="L60" s="26">
        <v>7.0213613598538198E-3</v>
      </c>
    </row>
    <row r="61" spans="2:12" ht="13.2" customHeight="1" x14ac:dyDescent="0.25">
      <c r="B61" s="24">
        <v>40887</v>
      </c>
      <c r="C61" s="25">
        <v>3.875</v>
      </c>
      <c r="D61" s="26">
        <v>3.2751083675569299E-3</v>
      </c>
      <c r="F61" s="24">
        <v>40887</v>
      </c>
      <c r="G61" s="25">
        <v>1.5</v>
      </c>
      <c r="H61" s="26">
        <v>4.8145126791135804E-3</v>
      </c>
      <c r="J61" s="24">
        <v>40887</v>
      </c>
      <c r="K61" s="25">
        <v>1.5</v>
      </c>
      <c r="L61" s="26">
        <v>7.0707504476568697E-3</v>
      </c>
    </row>
    <row r="62" spans="2:12" ht="13.2" customHeight="1" x14ac:dyDescent="0.25">
      <c r="B62" s="24">
        <v>40886</v>
      </c>
      <c r="C62" s="25">
        <v>4</v>
      </c>
      <c r="D62" s="26">
        <v>3.4942656287882301E-3</v>
      </c>
      <c r="F62" s="24">
        <v>40886</v>
      </c>
      <c r="G62" s="25">
        <v>1.55</v>
      </c>
      <c r="H62" s="26">
        <v>4.8878658763863801E-3</v>
      </c>
      <c r="J62" s="24">
        <v>40886</v>
      </c>
      <c r="K62" s="25">
        <v>1.55</v>
      </c>
      <c r="L62" s="26">
        <v>7.1781024427321899E-3</v>
      </c>
    </row>
    <row r="63" spans="2:12" ht="13.2" customHeight="1" x14ac:dyDescent="0.25">
      <c r="B63" s="24">
        <v>40885</v>
      </c>
      <c r="C63" s="25">
        <v>4.125</v>
      </c>
      <c r="D63" s="26">
        <v>3.71985181085485E-3</v>
      </c>
      <c r="F63" s="24">
        <v>40885</v>
      </c>
      <c r="G63" s="25">
        <v>1.6</v>
      </c>
      <c r="H63" s="26">
        <v>4.9612190736591701E-3</v>
      </c>
      <c r="J63" s="24">
        <v>40885</v>
      </c>
      <c r="K63" s="25">
        <v>1.6</v>
      </c>
      <c r="L63" s="26">
        <v>7.29064514592144E-3</v>
      </c>
    </row>
    <row r="64" spans="2:12" ht="13.2" customHeight="1" x14ac:dyDescent="0.25">
      <c r="B64" s="24">
        <v>40884</v>
      </c>
      <c r="C64" s="25">
        <v>4.25</v>
      </c>
      <c r="D64" s="26">
        <v>3.9509682374140598E-3</v>
      </c>
      <c r="F64" s="24">
        <v>40884</v>
      </c>
      <c r="G64" s="25">
        <v>1.65</v>
      </c>
      <c r="H64" s="26">
        <v>5.0345722709319602E-3</v>
      </c>
      <c r="J64" s="24">
        <v>40884</v>
      </c>
      <c r="K64" s="25">
        <v>1.65</v>
      </c>
      <c r="L64" s="26">
        <v>7.4031878491106901E-3</v>
      </c>
    </row>
    <row r="65" spans="2:12" ht="13.2" customHeight="1" x14ac:dyDescent="0.25">
      <c r="B65" s="24">
        <v>40883</v>
      </c>
      <c r="C65" s="25">
        <v>4.375</v>
      </c>
      <c r="D65" s="26">
        <v>4.1866579178349303E-3</v>
      </c>
      <c r="F65" s="24">
        <v>40883</v>
      </c>
      <c r="G65" s="25">
        <v>1.7</v>
      </c>
      <c r="H65" s="26">
        <v>5.1079254682047598E-3</v>
      </c>
      <c r="J65" s="24">
        <v>40883</v>
      </c>
      <c r="K65" s="25">
        <v>1.7</v>
      </c>
      <c r="L65" s="26">
        <v>7.5157305522999401E-3</v>
      </c>
    </row>
    <row r="66" spans="2:12" ht="13.2" customHeight="1" x14ac:dyDescent="0.25">
      <c r="B66" s="24">
        <v>40882</v>
      </c>
      <c r="C66" s="25">
        <v>4.5</v>
      </c>
      <c r="D66" s="26">
        <v>4.4260701569796296E-3</v>
      </c>
      <c r="F66" s="24">
        <v>40882</v>
      </c>
      <c r="G66" s="25">
        <v>1.75</v>
      </c>
      <c r="H66" s="26">
        <v>5.1812786654775499E-3</v>
      </c>
      <c r="J66" s="24">
        <v>40882</v>
      </c>
      <c r="K66" s="25">
        <v>1.75</v>
      </c>
      <c r="L66" s="26">
        <v>7.6282732554891902E-3</v>
      </c>
    </row>
    <row r="67" spans="2:12" ht="13.2" customHeight="1" x14ac:dyDescent="0.25">
      <c r="B67" s="24">
        <v>40881</v>
      </c>
      <c r="C67" s="25">
        <v>4.625</v>
      </c>
      <c r="D67" s="26">
        <v>4.6684462267522703E-3</v>
      </c>
      <c r="F67" s="24">
        <v>40881</v>
      </c>
      <c r="G67" s="25">
        <v>1.8</v>
      </c>
      <c r="H67" s="26">
        <v>5.2799345881360702E-3</v>
      </c>
      <c r="J67" s="24">
        <v>40881</v>
      </c>
      <c r="K67" s="25">
        <v>1.8</v>
      </c>
      <c r="L67" s="26">
        <v>7.7408159586784498E-3</v>
      </c>
    </row>
    <row r="68" spans="2:12" ht="13.2" customHeight="1" x14ac:dyDescent="0.25">
      <c r="B68" s="24">
        <v>40880</v>
      </c>
      <c r="C68" s="25">
        <v>4.75</v>
      </c>
      <c r="D68" s="26">
        <v>4.9131072651723501E-3</v>
      </c>
      <c r="F68" s="24">
        <v>40880</v>
      </c>
      <c r="G68" s="25">
        <v>1.85</v>
      </c>
      <c r="H68" s="26">
        <v>5.38627169528669E-3</v>
      </c>
      <c r="J68" s="24">
        <v>40880</v>
      </c>
      <c r="K68" s="25">
        <v>1.85</v>
      </c>
      <c r="L68" s="26">
        <v>7.8533586618677008E-3</v>
      </c>
    </row>
    <row r="69" spans="2:12" ht="13.2" customHeight="1" x14ac:dyDescent="0.25">
      <c r="B69" s="24">
        <v>40879</v>
      </c>
      <c r="C69" s="25">
        <v>4.875</v>
      </c>
      <c r="D69" s="26">
        <v>5.1594440371290897E-3</v>
      </c>
      <c r="F69" s="24">
        <v>40879</v>
      </c>
      <c r="G69" s="25">
        <v>1.9</v>
      </c>
      <c r="H69" s="26">
        <v>5.4926088024373002E-3</v>
      </c>
      <c r="J69" s="24">
        <v>40879</v>
      </c>
      <c r="K69" s="25">
        <v>1.9</v>
      </c>
      <c r="L69" s="26">
        <v>7.9659013650569491E-3</v>
      </c>
    </row>
    <row r="70" spans="2:12" ht="13.2" customHeight="1" x14ac:dyDescent="0.25">
      <c r="B70" s="24">
        <v>40878</v>
      </c>
      <c r="C70" s="25">
        <v>5</v>
      </c>
      <c r="D70" s="26">
        <v>5.4069082310228703E-3</v>
      </c>
      <c r="F70" s="24">
        <v>40878</v>
      </c>
      <c r="G70" s="25">
        <v>1.95</v>
      </c>
      <c r="H70" s="26">
        <v>5.5989459095879199E-3</v>
      </c>
      <c r="J70" s="24">
        <v>40878</v>
      </c>
      <c r="K70" s="25">
        <v>1.95</v>
      </c>
      <c r="L70" s="26">
        <v>8.0784440682461992E-3</v>
      </c>
    </row>
    <row r="71" spans="2:12" ht="13.2" customHeight="1" x14ac:dyDescent="0.25">
      <c r="B71" s="24">
        <v>40877</v>
      </c>
      <c r="C71" s="25">
        <v>5.125</v>
      </c>
      <c r="D71" s="26">
        <v>5.6549605821290998E-3</v>
      </c>
      <c r="F71" s="24">
        <v>40877</v>
      </c>
      <c r="G71" s="25">
        <v>2</v>
      </c>
      <c r="H71" s="26">
        <v>5.7052830167385301E-3</v>
      </c>
      <c r="J71" s="24">
        <v>40877</v>
      </c>
      <c r="K71" s="25">
        <v>2</v>
      </c>
      <c r="L71" s="26">
        <v>8.1909867714354493E-3</v>
      </c>
    </row>
    <row r="72" spans="2:12" ht="13.2" customHeight="1" x14ac:dyDescent="0.25">
      <c r="B72" s="24">
        <v>40876</v>
      </c>
      <c r="C72" s="25">
        <v>5.25</v>
      </c>
      <c r="D72" s="26">
        <v>5.9028871532313997E-3</v>
      </c>
      <c r="F72" s="24">
        <v>40876</v>
      </c>
      <c r="G72" s="25">
        <v>2.0499999999999998</v>
      </c>
      <c r="H72" s="26">
        <v>5.8116201238891498E-3</v>
      </c>
      <c r="J72" s="24">
        <v>40876</v>
      </c>
      <c r="K72" s="25">
        <v>2.0499999999999998</v>
      </c>
      <c r="L72" s="26">
        <v>8.3035294746246994E-3</v>
      </c>
    </row>
    <row r="73" spans="2:12" ht="13.2" customHeight="1" x14ac:dyDescent="0.25">
      <c r="B73" s="24">
        <v>40875</v>
      </c>
      <c r="C73" s="25">
        <v>5.375</v>
      </c>
      <c r="D73" s="26">
        <v>6.1499687584630498E-3</v>
      </c>
      <c r="F73" s="24">
        <v>40875</v>
      </c>
      <c r="G73" s="25">
        <v>2.1</v>
      </c>
      <c r="H73" s="26">
        <v>5.9179572310397704E-3</v>
      </c>
      <c r="J73" s="24">
        <v>40875</v>
      </c>
      <c r="K73" s="25">
        <v>2.1</v>
      </c>
      <c r="L73" s="26">
        <v>8.4160721778139495E-3</v>
      </c>
    </row>
    <row r="74" spans="2:12" ht="13.2" customHeight="1" x14ac:dyDescent="0.25">
      <c r="B74" s="24">
        <v>40874</v>
      </c>
      <c r="C74" s="25">
        <v>5.5</v>
      </c>
      <c r="D74" s="26">
        <v>6.3955515557378396E-3</v>
      </c>
      <c r="F74" s="24">
        <v>40874</v>
      </c>
      <c r="G74" s="25">
        <v>2.15</v>
      </c>
      <c r="H74" s="26">
        <v>6.0242943381903797E-3</v>
      </c>
      <c r="J74" s="24">
        <v>40874</v>
      </c>
      <c r="K74" s="25">
        <v>2.15</v>
      </c>
      <c r="L74" s="26">
        <v>8.5286148810031995E-3</v>
      </c>
    </row>
    <row r="75" spans="2:12" ht="13.2" customHeight="1" x14ac:dyDescent="0.25">
      <c r="B75" s="24">
        <v>40873</v>
      </c>
      <c r="C75" s="25">
        <v>5.625</v>
      </c>
      <c r="D75" s="26">
        <v>6.6390398222661903E-3</v>
      </c>
      <c r="F75" s="24">
        <v>40873</v>
      </c>
      <c r="G75" s="25">
        <v>2.2000000000000002</v>
      </c>
      <c r="H75" s="26">
        <v>6.1306314453410003E-3</v>
      </c>
      <c r="J75" s="24">
        <v>40873</v>
      </c>
      <c r="K75" s="25">
        <v>2.2000000000000002</v>
      </c>
      <c r="L75" s="26">
        <v>8.6411575841924496E-3</v>
      </c>
    </row>
    <row r="76" spans="2:12" ht="13.2" customHeight="1" x14ac:dyDescent="0.25">
      <c r="B76" s="24">
        <v>40872</v>
      </c>
      <c r="C76" s="25">
        <v>5.75</v>
      </c>
      <c r="D76" s="26">
        <v>6.8798896372401401E-3</v>
      </c>
      <c r="F76" s="24">
        <v>40872</v>
      </c>
      <c r="G76" s="25">
        <v>2.25</v>
      </c>
      <c r="H76" s="26">
        <v>6.2369685524916096E-3</v>
      </c>
      <c r="J76" s="24">
        <v>40872</v>
      </c>
      <c r="K76" s="25">
        <v>2.25</v>
      </c>
      <c r="L76" s="26">
        <v>8.7537002873816997E-3</v>
      </c>
    </row>
    <row r="77" spans="2:12" ht="13.2" customHeight="1" x14ac:dyDescent="0.25">
      <c r="B77" s="24">
        <v>40871</v>
      </c>
      <c r="C77" s="25">
        <v>5.875</v>
      </c>
      <c r="D77" s="26">
        <v>7.1176033709843701E-3</v>
      </c>
      <c r="F77" s="24">
        <v>40871</v>
      </c>
      <c r="G77" s="25">
        <v>2.2999999999999998</v>
      </c>
      <c r="H77" s="26">
        <v>6.3433056596422302E-3</v>
      </c>
      <c r="J77" s="24">
        <v>40871</v>
      </c>
      <c r="K77" s="25">
        <v>2.2999999999999998</v>
      </c>
      <c r="L77" s="26">
        <v>8.8662429905709602E-3</v>
      </c>
    </row>
    <row r="78" spans="2:12" ht="13.2" customHeight="1" x14ac:dyDescent="0.25">
      <c r="B78" s="24">
        <v>40870</v>
      </c>
      <c r="C78" s="25">
        <v>6</v>
      </c>
      <c r="D78" s="26">
        <v>7.3517248629631597E-3</v>
      </c>
      <c r="F78" s="24">
        <v>40870</v>
      </c>
      <c r="G78" s="25">
        <v>2.35</v>
      </c>
      <c r="H78" s="26">
        <v>6.4496427667928404E-3</v>
      </c>
      <c r="J78" s="24">
        <v>40870</v>
      </c>
      <c r="K78" s="25">
        <v>2.35</v>
      </c>
      <c r="L78" s="26">
        <v>8.9787856937602103E-3</v>
      </c>
    </row>
    <row r="79" spans="2:12" ht="13.2" customHeight="1" x14ac:dyDescent="0.25">
      <c r="B79" s="24">
        <v>40869</v>
      </c>
      <c r="C79" s="25">
        <v>6.125</v>
      </c>
      <c r="D79" s="26">
        <v>7.5819660933870098E-3</v>
      </c>
      <c r="F79" s="24">
        <v>40869</v>
      </c>
      <c r="G79" s="25">
        <v>2.4</v>
      </c>
      <c r="H79" s="26">
        <v>6.5559798739434601E-3</v>
      </c>
      <c r="J79" s="24">
        <v>40869</v>
      </c>
      <c r="K79" s="25">
        <v>2.4</v>
      </c>
      <c r="L79" s="26">
        <v>9.0913283969494604E-3</v>
      </c>
    </row>
    <row r="80" spans="2:12" ht="13.2" customHeight="1" x14ac:dyDescent="0.25">
      <c r="B80" s="24">
        <v>40868</v>
      </c>
      <c r="C80" s="25">
        <v>6.25</v>
      </c>
      <c r="D80" s="26">
        <v>7.8087303784579601E-3</v>
      </c>
      <c r="F80" s="24">
        <v>40868</v>
      </c>
      <c r="G80" s="25">
        <v>2.4500000000000002</v>
      </c>
      <c r="H80" s="26">
        <v>6.6623169810940798E-3</v>
      </c>
      <c r="J80" s="24">
        <v>40868</v>
      </c>
      <c r="K80" s="25">
        <v>2.4500000000000002</v>
      </c>
      <c r="L80" s="26">
        <v>9.2038711001387104E-3</v>
      </c>
    </row>
    <row r="81" spans="2:12" ht="13.2" customHeight="1" x14ac:dyDescent="0.25">
      <c r="B81" s="24">
        <v>40867</v>
      </c>
      <c r="C81" s="25">
        <v>6.375</v>
      </c>
      <c r="D81" s="26">
        <v>8.0326020707011808E-3</v>
      </c>
      <c r="F81" s="24">
        <v>40867</v>
      </c>
      <c r="G81" s="25">
        <v>2.5</v>
      </c>
      <c r="H81" s="26">
        <v>6.76865408824469E-3</v>
      </c>
      <c r="J81" s="24">
        <v>40867</v>
      </c>
      <c r="K81" s="25">
        <v>2.5</v>
      </c>
      <c r="L81" s="26">
        <v>9.3164138033279605E-3</v>
      </c>
    </row>
    <row r="82" spans="2:12" ht="13.2" customHeight="1" x14ac:dyDescent="0.25">
      <c r="B82" s="24">
        <v>40866</v>
      </c>
      <c r="C82" s="25">
        <v>6.5</v>
      </c>
      <c r="D82" s="26">
        <v>8.2541206819087207E-3</v>
      </c>
      <c r="F82" s="24">
        <v>40866</v>
      </c>
      <c r="G82" s="25">
        <v>2.5499999999999998</v>
      </c>
      <c r="H82" s="26">
        <v>6.8749911953953097E-3</v>
      </c>
      <c r="J82" s="24">
        <v>40866</v>
      </c>
      <c r="K82" s="25">
        <v>2.5499999999999998</v>
      </c>
      <c r="L82" s="26">
        <v>9.5127035850662706E-3</v>
      </c>
    </row>
    <row r="83" spans="2:12" ht="13.2" customHeight="1" x14ac:dyDescent="0.25">
      <c r="B83" s="24">
        <v>40865</v>
      </c>
      <c r="C83" s="25">
        <v>6.625</v>
      </c>
      <c r="D83" s="26">
        <v>8.4737850060015892E-3</v>
      </c>
      <c r="F83" s="24">
        <v>40865</v>
      </c>
      <c r="G83" s="25">
        <v>2.6</v>
      </c>
      <c r="H83" s="26">
        <v>6.9813283025459303E-3</v>
      </c>
      <c r="J83" s="24">
        <v>40865</v>
      </c>
      <c r="K83" s="25">
        <v>2.6</v>
      </c>
      <c r="L83" s="26">
        <v>9.72886555493486E-3</v>
      </c>
    </row>
    <row r="84" spans="2:12" ht="13.2" customHeight="1" x14ac:dyDescent="0.25">
      <c r="B84" s="24">
        <v>40864</v>
      </c>
      <c r="C84" s="25">
        <v>6.75</v>
      </c>
      <c r="D84" s="26">
        <v>8.6920568892029006E-3</v>
      </c>
      <c r="F84" s="24">
        <v>40864</v>
      </c>
      <c r="G84" s="25">
        <v>2.65</v>
      </c>
      <c r="H84" s="26">
        <v>7.0876654096965397E-3</v>
      </c>
      <c r="J84" s="24">
        <v>40864</v>
      </c>
      <c r="K84" s="25">
        <v>2.65</v>
      </c>
      <c r="L84" s="26">
        <v>9.9450275248034493E-3</v>
      </c>
    </row>
    <row r="85" spans="2:12" ht="13.2" customHeight="1" x14ac:dyDescent="0.25">
      <c r="B85" s="24">
        <v>40863</v>
      </c>
      <c r="C85" s="25">
        <v>6.875</v>
      </c>
      <c r="D85" s="26">
        <v>8.9093645889195307E-3</v>
      </c>
      <c r="F85" s="24">
        <v>40863</v>
      </c>
      <c r="G85" s="25">
        <v>2.7</v>
      </c>
      <c r="H85" s="26">
        <v>7.1940025168471602E-3</v>
      </c>
      <c r="J85" s="24">
        <v>40863</v>
      </c>
      <c r="K85" s="25">
        <v>2.7</v>
      </c>
      <c r="L85" s="26">
        <v>1.0161189494672001E-2</v>
      </c>
    </row>
    <row r="86" spans="2:12" ht="13.2" customHeight="1" x14ac:dyDescent="0.25">
      <c r="B86" s="24">
        <v>40862</v>
      </c>
      <c r="C86" s="25">
        <v>7</v>
      </c>
      <c r="D86" s="26">
        <v>9.1261057727436198E-3</v>
      </c>
      <c r="F86" s="24">
        <v>40862</v>
      </c>
      <c r="G86" s="25">
        <v>2.75</v>
      </c>
      <c r="H86" s="26">
        <v>7.3003396239977704E-3</v>
      </c>
      <c r="J86" s="24">
        <v>40862</v>
      </c>
      <c r="K86" s="25">
        <v>2.75</v>
      </c>
      <c r="L86" s="26">
        <v>1.03773514645406E-2</v>
      </c>
    </row>
    <row r="87" spans="2:12" ht="13.2" customHeight="1" x14ac:dyDescent="0.25">
      <c r="B87" s="24">
        <v>40861</v>
      </c>
      <c r="C87" s="25">
        <v>7.125</v>
      </c>
      <c r="D87" s="26">
        <v>9.3425250293960507E-3</v>
      </c>
      <c r="F87" s="24">
        <v>40861</v>
      </c>
      <c r="G87" s="25">
        <v>2.8</v>
      </c>
      <c r="H87" s="26">
        <v>7.5508482930794702E-3</v>
      </c>
      <c r="J87" s="24">
        <v>40861</v>
      </c>
      <c r="K87" s="25">
        <v>2.8</v>
      </c>
      <c r="L87" s="26">
        <v>1.05935134344092E-2</v>
      </c>
    </row>
    <row r="88" spans="2:12" ht="13.2" customHeight="1" x14ac:dyDescent="0.25">
      <c r="B88" s="24">
        <v>40860</v>
      </c>
      <c r="C88" s="25">
        <v>7.25</v>
      </c>
      <c r="D88" s="26">
        <v>9.5581171515633293E-3</v>
      </c>
      <c r="F88" s="24">
        <v>40860</v>
      </c>
      <c r="G88" s="25">
        <v>2.85</v>
      </c>
      <c r="H88" s="26">
        <v>7.8325941339128895E-3</v>
      </c>
      <c r="J88" s="24">
        <v>40860</v>
      </c>
      <c r="K88" s="25">
        <v>2.85</v>
      </c>
      <c r="L88" s="26">
        <v>1.08096754042778E-2</v>
      </c>
    </row>
    <row r="89" spans="2:12" ht="13.2" customHeight="1" x14ac:dyDescent="0.25">
      <c r="B89" s="24">
        <v>40859</v>
      </c>
      <c r="C89" s="25">
        <v>7.375</v>
      </c>
      <c r="D89" s="26">
        <v>9.7721454365659807E-3</v>
      </c>
      <c r="F89" s="24">
        <v>40859</v>
      </c>
      <c r="G89" s="25">
        <v>2.9</v>
      </c>
      <c r="H89" s="26">
        <v>8.11433997474632E-3</v>
      </c>
      <c r="J89" s="24">
        <v>40859</v>
      </c>
      <c r="K89" s="25">
        <v>2.9</v>
      </c>
      <c r="L89" s="26">
        <v>1.10258373741464E-2</v>
      </c>
    </row>
    <row r="90" spans="2:12" ht="13.2" customHeight="1" x14ac:dyDescent="0.25">
      <c r="B90" s="24">
        <v>40858</v>
      </c>
      <c r="C90" s="25">
        <v>7.5</v>
      </c>
      <c r="D90" s="26">
        <v>9.9839218824000001E-3</v>
      </c>
      <c r="F90" s="24">
        <v>40858</v>
      </c>
      <c r="G90" s="25">
        <v>2.95</v>
      </c>
      <c r="H90" s="26">
        <v>8.3960858155797506E-3</v>
      </c>
      <c r="J90" s="24">
        <v>40858</v>
      </c>
      <c r="K90" s="25">
        <v>2.95</v>
      </c>
      <c r="L90" s="26">
        <v>1.1241999344015E-2</v>
      </c>
    </row>
    <row r="91" spans="2:12" ht="13.2" customHeight="1" x14ac:dyDescent="0.25">
      <c r="B91" s="24">
        <v>40857</v>
      </c>
      <c r="C91" s="25">
        <v>7.625</v>
      </c>
      <c r="D91" s="26">
        <v>1.0192803601946901E-2</v>
      </c>
      <c r="F91" s="24">
        <v>40857</v>
      </c>
      <c r="G91" s="25">
        <v>3</v>
      </c>
      <c r="H91" s="26">
        <v>8.6778316564131708E-3</v>
      </c>
      <c r="J91" s="24">
        <v>40857</v>
      </c>
      <c r="K91" s="25">
        <v>3</v>
      </c>
      <c r="L91" s="26">
        <v>1.1458161313883599E-2</v>
      </c>
    </row>
    <row r="92" spans="2:12" ht="13.2" customHeight="1" x14ac:dyDescent="0.25">
      <c r="B92" s="24">
        <v>40856</v>
      </c>
      <c r="C92" s="25">
        <v>7.75</v>
      </c>
      <c r="D92" s="26">
        <v>1.03981891846767E-2</v>
      </c>
      <c r="F92" s="24">
        <v>40856</v>
      </c>
      <c r="G92" s="25">
        <v>3.05</v>
      </c>
      <c r="H92" s="26">
        <v>8.9595774972465996E-3</v>
      </c>
      <c r="J92" s="24">
        <v>40856</v>
      </c>
      <c r="K92" s="25">
        <v>3.05</v>
      </c>
      <c r="L92" s="26">
        <v>1.1674323283752199E-2</v>
      </c>
    </row>
    <row r="93" spans="2:12" ht="13.2" customHeight="1" x14ac:dyDescent="0.25">
      <c r="B93" s="24">
        <v>40855</v>
      </c>
      <c r="C93" s="25">
        <v>7.875</v>
      </c>
      <c r="D93" s="26">
        <v>1.0599515404854499E-2</v>
      </c>
      <c r="F93" s="24">
        <v>40855</v>
      </c>
      <c r="G93" s="25">
        <v>3.1</v>
      </c>
      <c r="H93" s="26">
        <v>9.2413233380800302E-3</v>
      </c>
      <c r="J93" s="24">
        <v>40855</v>
      </c>
      <c r="K93" s="25">
        <v>3.1</v>
      </c>
      <c r="L93" s="26">
        <v>1.1890485253620801E-2</v>
      </c>
    </row>
    <row r="94" spans="2:12" ht="13.2" customHeight="1" x14ac:dyDescent="0.25">
      <c r="B94" s="24">
        <v>40854</v>
      </c>
      <c r="C94" s="25">
        <v>8</v>
      </c>
      <c r="D94" s="26">
        <v>1.07962542383543E-2</v>
      </c>
      <c r="F94" s="24">
        <v>40854</v>
      </c>
      <c r="G94" s="25">
        <v>3.15</v>
      </c>
      <c r="H94" s="26">
        <v>9.5230691789134504E-3</v>
      </c>
      <c r="J94" s="24">
        <v>40854</v>
      </c>
      <c r="K94" s="25">
        <v>3.15</v>
      </c>
      <c r="L94" s="26">
        <v>1.21066472234894E-2</v>
      </c>
    </row>
    <row r="95" spans="2:12" ht="13.2" customHeight="1" x14ac:dyDescent="0.25">
      <c r="B95" s="24">
        <v>40853</v>
      </c>
      <c r="C95" s="25">
        <v>8.125</v>
      </c>
      <c r="D95" s="26">
        <v>1.09880239749553E-2</v>
      </c>
      <c r="F95" s="24">
        <v>40853</v>
      </c>
      <c r="G95" s="25">
        <v>3.2</v>
      </c>
      <c r="H95" s="26">
        <v>9.8048150197468792E-3</v>
      </c>
      <c r="J95" s="24">
        <v>40853</v>
      </c>
      <c r="K95" s="25">
        <v>3.2</v>
      </c>
      <c r="L95" s="26">
        <v>1.2322809193358E-2</v>
      </c>
    </row>
    <row r="96" spans="2:12" ht="13.2" customHeight="1" x14ac:dyDescent="0.25">
      <c r="B96" s="24">
        <v>40852</v>
      </c>
      <c r="C96" s="25">
        <v>8.25</v>
      </c>
      <c r="D96" s="26">
        <v>1.11750903742619E-2</v>
      </c>
      <c r="F96" s="24">
        <v>40852</v>
      </c>
      <c r="G96" s="25">
        <v>3.25</v>
      </c>
      <c r="H96" s="26">
        <v>1.0086560860580299E-2</v>
      </c>
      <c r="J96" s="24">
        <v>40852</v>
      </c>
      <c r="K96" s="25">
        <v>3.25</v>
      </c>
      <c r="L96" s="26">
        <v>1.25389711632266E-2</v>
      </c>
    </row>
    <row r="97" spans="2:12" ht="13.2" customHeight="1" x14ac:dyDescent="0.25">
      <c r="B97" s="24">
        <v>40851</v>
      </c>
      <c r="C97" s="25">
        <v>8.375</v>
      </c>
      <c r="D97" s="26">
        <v>1.13579161904338E-2</v>
      </c>
      <c r="F97" s="24">
        <v>40851</v>
      </c>
      <c r="G97" s="25">
        <v>3.3</v>
      </c>
      <c r="H97" s="26">
        <v>1.03683067014137E-2</v>
      </c>
      <c r="J97" s="24">
        <v>40851</v>
      </c>
      <c r="K97" s="25">
        <v>3.3</v>
      </c>
      <c r="L97" s="26">
        <v>1.2755133133095099E-2</v>
      </c>
    </row>
    <row r="98" spans="2:12" ht="13.2" customHeight="1" x14ac:dyDescent="0.25">
      <c r="B98" s="24">
        <v>40850</v>
      </c>
      <c r="C98" s="25">
        <v>8.5</v>
      </c>
      <c r="D98" s="26">
        <v>1.15369371596378E-2</v>
      </c>
      <c r="F98" s="24">
        <v>40850</v>
      </c>
      <c r="G98" s="25">
        <v>3.35</v>
      </c>
      <c r="H98" s="26">
        <v>1.06500525422472E-2</v>
      </c>
      <c r="J98" s="24">
        <v>40850</v>
      </c>
      <c r="K98" s="25">
        <v>3.35</v>
      </c>
      <c r="L98" s="26">
        <v>1.2971295102963701E-2</v>
      </c>
    </row>
    <row r="99" spans="2:12" ht="13.2" customHeight="1" x14ac:dyDescent="0.25">
      <c r="B99" s="24">
        <v>40849</v>
      </c>
      <c r="C99" s="25">
        <v>8.625</v>
      </c>
      <c r="D99" s="26">
        <v>1.17125637579731E-2</v>
      </c>
      <c r="F99" s="24">
        <v>40849</v>
      </c>
      <c r="G99" s="25">
        <v>3.4</v>
      </c>
      <c r="H99" s="26">
        <v>1.09317983830806E-2</v>
      </c>
      <c r="J99" s="24">
        <v>40849</v>
      </c>
      <c r="K99" s="25">
        <v>3.4</v>
      </c>
      <c r="L99" s="26">
        <v>1.3187457072832301E-2</v>
      </c>
    </row>
    <row r="100" spans="2:12" ht="13.2" customHeight="1" x14ac:dyDescent="0.25">
      <c r="B100" s="24">
        <v>40848</v>
      </c>
      <c r="C100" s="25">
        <v>8.75</v>
      </c>
      <c r="D100" s="26">
        <v>1.1885183005761701E-2</v>
      </c>
      <c r="F100" s="24">
        <v>40848</v>
      </c>
      <c r="G100" s="25">
        <v>3.45</v>
      </c>
      <c r="H100" s="26">
        <v>1.1213544223914001E-2</v>
      </c>
      <c r="J100" s="24">
        <v>40848</v>
      </c>
      <c r="K100" s="25">
        <v>3.45</v>
      </c>
      <c r="L100" s="26">
        <v>1.34036190427009E-2</v>
      </c>
    </row>
    <row r="101" spans="2:12" ht="13.2" customHeight="1" x14ac:dyDescent="0.25">
      <c r="B101" s="24">
        <v>40847</v>
      </c>
      <c r="C101" s="25">
        <v>8.875</v>
      </c>
      <c r="D101" s="26">
        <v>1.20551601193639E-2</v>
      </c>
      <c r="F101" s="24">
        <v>40847</v>
      </c>
      <c r="G101" s="25">
        <v>3.5</v>
      </c>
      <c r="H101" s="26">
        <v>1.14952900647474E-2</v>
      </c>
      <c r="J101" s="24">
        <v>40847</v>
      </c>
      <c r="K101" s="25">
        <v>3.5</v>
      </c>
      <c r="L101" s="26">
        <v>1.36197810125695E-2</v>
      </c>
    </row>
    <row r="102" spans="2:12" ht="13.2" customHeight="1" x14ac:dyDescent="0.25">
      <c r="B102" s="24">
        <v>40846</v>
      </c>
      <c r="C102" s="25">
        <v>9</v>
      </c>
      <c r="D102" s="26">
        <v>1.22228400253421E-2</v>
      </c>
      <c r="F102" s="24">
        <v>40846</v>
      </c>
      <c r="G102" s="25">
        <v>3.55</v>
      </c>
      <c r="H102" s="26">
        <v>1.17770359055809E-2</v>
      </c>
      <c r="J102" s="24">
        <v>40846</v>
      </c>
      <c r="K102" s="25">
        <v>3.55</v>
      </c>
      <c r="L102" s="26">
        <v>1.3803956051706701E-2</v>
      </c>
    </row>
    <row r="103" spans="2:12" ht="13.2" customHeight="1" x14ac:dyDescent="0.25">
      <c r="B103" s="24">
        <v>40845</v>
      </c>
      <c r="C103" s="25">
        <v>9.125</v>
      </c>
      <c r="D103" s="26">
        <v>1.2388539828351801E-2</v>
      </c>
      <c r="F103" s="24">
        <v>40845</v>
      </c>
      <c r="G103" s="25">
        <v>3.6</v>
      </c>
      <c r="H103" s="26">
        <v>1.2058781746414299E-2</v>
      </c>
      <c r="J103" s="24">
        <v>40845</v>
      </c>
      <c r="K103" s="25">
        <v>3.6</v>
      </c>
      <c r="L103" s="26">
        <v>1.39830538002516E-2</v>
      </c>
    </row>
    <row r="104" spans="2:12" ht="13.2" customHeight="1" x14ac:dyDescent="0.25">
      <c r="B104" s="24">
        <v>40844</v>
      </c>
      <c r="C104" s="25">
        <v>9.25</v>
      </c>
      <c r="D104" s="26">
        <v>1.2552510472119501E-2</v>
      </c>
      <c r="F104" s="24">
        <v>40844</v>
      </c>
      <c r="G104" s="25">
        <v>3.65</v>
      </c>
      <c r="H104" s="26">
        <v>1.2340527587247701E-2</v>
      </c>
      <c r="J104" s="24">
        <v>40844</v>
      </c>
      <c r="K104" s="25">
        <v>3.65</v>
      </c>
      <c r="L104" s="26">
        <v>1.4162151548796501E-2</v>
      </c>
    </row>
    <row r="105" spans="2:12" ht="13.2" customHeight="1" x14ac:dyDescent="0.25">
      <c r="B105" s="24">
        <v>40843</v>
      </c>
      <c r="C105" s="25">
        <v>9.375</v>
      </c>
      <c r="D105" s="26">
        <v>1.2714972776791201E-2</v>
      </c>
      <c r="F105" s="24">
        <v>40843</v>
      </c>
      <c r="G105" s="25">
        <v>3.7</v>
      </c>
      <c r="H105" s="26">
        <v>1.26222734280811E-2</v>
      </c>
      <c r="J105" s="24">
        <v>40843</v>
      </c>
      <c r="K105" s="25">
        <v>3.7</v>
      </c>
      <c r="L105" s="26">
        <v>1.43412492973414E-2</v>
      </c>
    </row>
    <row r="106" spans="2:12" ht="13.2" customHeight="1" x14ac:dyDescent="0.25">
      <c r="B106" s="24">
        <v>40842</v>
      </c>
      <c r="C106" s="25">
        <v>9.5</v>
      </c>
      <c r="D106" s="26">
        <v>1.28761359244232E-2</v>
      </c>
      <c r="F106" s="24">
        <v>40842</v>
      </c>
      <c r="G106" s="25">
        <v>3.75</v>
      </c>
      <c r="H106" s="26">
        <v>1.29040192689146E-2</v>
      </c>
      <c r="J106" s="24">
        <v>40842</v>
      </c>
      <c r="K106" s="25">
        <v>3.75</v>
      </c>
      <c r="L106" s="26">
        <v>1.4520347045886201E-2</v>
      </c>
    </row>
    <row r="107" spans="2:12" ht="13.2" customHeight="1" x14ac:dyDescent="0.25">
      <c r="B107" s="24">
        <v>40841</v>
      </c>
      <c r="C107" s="25">
        <v>9.625</v>
      </c>
      <c r="D107" s="26">
        <v>1.3036198230471601E-2</v>
      </c>
      <c r="F107" s="24">
        <v>40841</v>
      </c>
      <c r="G107" s="25">
        <v>3.7999999999999901</v>
      </c>
      <c r="H107" s="26">
        <v>1.30760603579365E-2</v>
      </c>
      <c r="J107" s="24">
        <v>40841</v>
      </c>
      <c r="K107" s="25">
        <v>3.7999999999999901</v>
      </c>
      <c r="L107" s="26">
        <v>1.46994447944311E-2</v>
      </c>
    </row>
    <row r="108" spans="2:12" ht="13.2" customHeight="1" x14ac:dyDescent="0.25">
      <c r="B108" s="24">
        <v>40840</v>
      </c>
      <c r="C108" s="25">
        <v>9.75</v>
      </c>
      <c r="D108" s="26">
        <v>1.3195347840368901E-2</v>
      </c>
      <c r="F108" s="24">
        <v>40840</v>
      </c>
      <c r="G108" s="25">
        <v>3.8499999999999899</v>
      </c>
      <c r="H108" s="26">
        <v>1.3232674216235E-2</v>
      </c>
      <c r="J108" s="24">
        <v>40840</v>
      </c>
      <c r="K108" s="25">
        <v>3.8499999999999899</v>
      </c>
      <c r="L108" s="26">
        <v>1.4878542542976001E-2</v>
      </c>
    </row>
    <row r="109" spans="2:12" ht="13.2" customHeight="1" x14ac:dyDescent="0.25">
      <c r="B109" s="24">
        <v>40839</v>
      </c>
      <c r="C109" s="25">
        <v>9.875</v>
      </c>
      <c r="D109" s="26">
        <v>1.33537633731967E-2</v>
      </c>
      <c r="F109" s="24">
        <v>40839</v>
      </c>
      <c r="G109" s="25">
        <v>3.8999999999999901</v>
      </c>
      <c r="H109" s="26">
        <v>1.3389288074533601E-2</v>
      </c>
      <c r="J109" s="24">
        <v>40839</v>
      </c>
      <c r="K109" s="25">
        <v>3.8999999999999901</v>
      </c>
      <c r="L109" s="26">
        <v>1.50576402915209E-2</v>
      </c>
    </row>
    <row r="110" spans="2:12" ht="13.2" customHeight="1" x14ac:dyDescent="0.25">
      <c r="B110" s="24">
        <v>40838</v>
      </c>
      <c r="C110" s="25">
        <v>10</v>
      </c>
      <c r="D110" s="26">
        <v>1.3511614517082399E-2</v>
      </c>
      <c r="F110" s="24">
        <v>40838</v>
      </c>
      <c r="G110" s="25">
        <v>3.94999999999999</v>
      </c>
      <c r="H110" s="26">
        <v>1.3545901932832101E-2</v>
      </c>
      <c r="J110" s="24">
        <v>40838</v>
      </c>
      <c r="K110" s="25">
        <v>3.94999999999999</v>
      </c>
      <c r="L110" s="26">
        <v>1.5236738040065799E-2</v>
      </c>
    </row>
    <row r="111" spans="2:12" ht="13.2" customHeight="1" x14ac:dyDescent="0.25">
      <c r="B111" s="24">
        <v>40837</v>
      </c>
      <c r="C111" s="25">
        <v>10.125</v>
      </c>
      <c r="D111" s="26">
        <v>1.36689953919481E-2</v>
      </c>
      <c r="F111" s="24">
        <v>40837</v>
      </c>
      <c r="G111" s="25">
        <v>4</v>
      </c>
      <c r="H111" s="26">
        <v>1.37025157911306E-2</v>
      </c>
      <c r="J111" s="24">
        <v>40837</v>
      </c>
      <c r="K111" s="25">
        <v>4</v>
      </c>
      <c r="L111" s="26">
        <v>1.54158357886107E-2</v>
      </c>
    </row>
    <row r="112" spans="2:12" ht="13.2" customHeight="1" x14ac:dyDescent="0.25">
      <c r="B112" s="24">
        <v>40836</v>
      </c>
      <c r="C112" s="25">
        <v>10.25</v>
      </c>
      <c r="D112" s="26">
        <v>1.3825625871779299E-2</v>
      </c>
      <c r="F112" s="24">
        <v>40836</v>
      </c>
      <c r="G112" s="25">
        <v>4.0499999999999901</v>
      </c>
      <c r="H112" s="26">
        <v>1.38591296494291E-2</v>
      </c>
      <c r="J112" s="24">
        <v>40836</v>
      </c>
      <c r="K112" s="25">
        <v>4.0499999999999901</v>
      </c>
      <c r="L112" s="26">
        <v>1.5594933537155501E-2</v>
      </c>
    </row>
    <row r="113" spans="2:12" ht="13.2" customHeight="1" x14ac:dyDescent="0.25">
      <c r="B113" s="24">
        <v>40835</v>
      </c>
      <c r="C113" s="25">
        <v>10.375</v>
      </c>
      <c r="D113" s="26">
        <v>1.3981112932586E-2</v>
      </c>
      <c r="F113" s="24">
        <v>40835</v>
      </c>
      <c r="G113" s="25">
        <v>4.0999999999999899</v>
      </c>
      <c r="H113" s="26">
        <v>1.40157435077276E-2</v>
      </c>
      <c r="J113" s="24">
        <v>40835</v>
      </c>
      <c r="K113" s="25">
        <v>4.0999999999999899</v>
      </c>
      <c r="L113" s="26">
        <v>1.5774031285700402E-2</v>
      </c>
    </row>
    <row r="114" spans="2:12" ht="13.2" customHeight="1" x14ac:dyDescent="0.25">
      <c r="B114" s="24">
        <v>40834</v>
      </c>
      <c r="C114" s="25">
        <v>10.5</v>
      </c>
      <c r="D114" s="26">
        <v>1.4135082145016201E-2</v>
      </c>
      <c r="F114" s="24">
        <v>40834</v>
      </c>
      <c r="G114" s="25">
        <v>4.1499999999999897</v>
      </c>
      <c r="H114" s="26">
        <v>1.41723573660261E-2</v>
      </c>
      <c r="J114" s="24">
        <v>40834</v>
      </c>
      <c r="K114" s="25">
        <v>4.1499999999999897</v>
      </c>
      <c r="L114" s="26">
        <v>1.5953129034245301E-2</v>
      </c>
    </row>
    <row r="115" spans="2:12" ht="13.2" customHeight="1" x14ac:dyDescent="0.25">
      <c r="B115" s="24">
        <v>40833</v>
      </c>
      <c r="C115" s="25">
        <v>10.625</v>
      </c>
      <c r="D115" s="26">
        <v>1.42871766999227E-2</v>
      </c>
      <c r="F115" s="24">
        <v>40833</v>
      </c>
      <c r="G115" s="25">
        <v>4.1999999999999904</v>
      </c>
      <c r="H115" s="26">
        <v>1.43289712243246E-2</v>
      </c>
      <c r="J115" s="24">
        <v>40833</v>
      </c>
      <c r="K115" s="25">
        <v>4.1999999999999904</v>
      </c>
      <c r="L115" s="26">
        <v>1.61322267827902E-2</v>
      </c>
    </row>
    <row r="116" spans="2:12" ht="13.2" customHeight="1" x14ac:dyDescent="0.25">
      <c r="B116" s="24">
        <v>40832</v>
      </c>
      <c r="C116" s="25">
        <v>10.75</v>
      </c>
      <c r="D116" s="26">
        <v>1.44370563839327E-2</v>
      </c>
      <c r="F116" s="24">
        <v>40832</v>
      </c>
      <c r="G116" s="25">
        <v>4.2499999999999902</v>
      </c>
      <c r="H116" s="26">
        <v>1.44855850826231E-2</v>
      </c>
      <c r="J116" s="24">
        <v>40832</v>
      </c>
      <c r="K116" s="25">
        <v>4.2499999999999902</v>
      </c>
      <c r="L116" s="26">
        <v>1.6311324531335099E-2</v>
      </c>
    </row>
    <row r="117" spans="2:12" ht="13.2" customHeight="1" x14ac:dyDescent="0.25">
      <c r="B117" s="24">
        <v>40831</v>
      </c>
      <c r="C117" s="25">
        <v>10.875</v>
      </c>
      <c r="D117" s="26">
        <v>1.4584396625667399E-2</v>
      </c>
      <c r="F117" s="24">
        <v>40831</v>
      </c>
      <c r="G117" s="25">
        <v>4.2999999999999901</v>
      </c>
      <c r="H117" s="26">
        <v>1.46421989409216E-2</v>
      </c>
      <c r="J117" s="24">
        <v>40831</v>
      </c>
      <c r="K117" s="25">
        <v>4.2999999999999901</v>
      </c>
      <c r="L117" s="26">
        <v>1.6490422279879999E-2</v>
      </c>
    </row>
    <row r="118" spans="2:12" ht="13.2" customHeight="1" x14ac:dyDescent="0.25">
      <c r="B118" s="24">
        <v>40830</v>
      </c>
      <c r="C118" s="25">
        <v>11</v>
      </c>
      <c r="D118" s="26">
        <v>1.47288876069927E-2</v>
      </c>
      <c r="F118" s="24">
        <v>40830</v>
      </c>
      <c r="G118" s="25">
        <v>4.3499999999999899</v>
      </c>
      <c r="H118" s="26">
        <v>1.47988127992201E-2</v>
      </c>
      <c r="J118" s="24">
        <v>40830</v>
      </c>
      <c r="K118" s="25">
        <v>4.3499999999999899</v>
      </c>
      <c r="L118" s="26">
        <v>1.6669520028424901E-2</v>
      </c>
    </row>
    <row r="119" spans="2:12" ht="13.2" customHeight="1" x14ac:dyDescent="0.25">
      <c r="B119" s="24">
        <v>40829</v>
      </c>
      <c r="C119" s="25">
        <v>11.125</v>
      </c>
      <c r="D119" s="26">
        <v>1.4870286178792E-2</v>
      </c>
      <c r="F119" s="24">
        <v>40829</v>
      </c>
      <c r="G119" s="25">
        <v>4.3999999999999897</v>
      </c>
      <c r="H119" s="26">
        <v>1.4955426657518599E-2</v>
      </c>
      <c r="J119" s="24">
        <v>40829</v>
      </c>
      <c r="K119" s="25">
        <v>4.3999999999999897</v>
      </c>
      <c r="L119" s="26">
        <v>1.68486177769697E-2</v>
      </c>
    </row>
    <row r="120" spans="2:12" ht="13.2" customHeight="1" x14ac:dyDescent="0.25">
      <c r="B120" s="24">
        <v>40828</v>
      </c>
      <c r="C120" s="25">
        <v>11.25</v>
      </c>
      <c r="D120" s="26">
        <v>1.50086505047815E-2</v>
      </c>
      <c r="F120" s="24">
        <v>40828</v>
      </c>
      <c r="G120" s="25">
        <v>4.4499999999999904</v>
      </c>
      <c r="H120" s="26">
        <v>1.5112040515817099E-2</v>
      </c>
      <c r="J120" s="24">
        <v>40828</v>
      </c>
      <c r="K120" s="25">
        <v>4.4499999999999904</v>
      </c>
      <c r="L120" s="26">
        <v>1.7027715525514599E-2</v>
      </c>
    </row>
    <row r="121" spans="2:12" ht="13.2" customHeight="1" x14ac:dyDescent="0.25">
      <c r="B121" s="24">
        <v>40827</v>
      </c>
      <c r="C121" s="25">
        <v>11.375</v>
      </c>
      <c r="D121" s="26">
        <v>1.5144135632874501E-2</v>
      </c>
      <c r="F121" s="24">
        <v>40827</v>
      </c>
      <c r="G121" s="25">
        <v>4.4999999999999902</v>
      </c>
      <c r="H121" s="26">
        <v>1.5268654374115599E-2</v>
      </c>
      <c r="J121" s="24">
        <v>40827</v>
      </c>
      <c r="K121" s="25">
        <v>4.4999999999999902</v>
      </c>
      <c r="L121" s="26">
        <v>1.7206813274059499E-2</v>
      </c>
    </row>
    <row r="122" spans="2:12" ht="13.2" customHeight="1" x14ac:dyDescent="0.25">
      <c r="B122" s="24">
        <v>40826</v>
      </c>
      <c r="C122" s="25">
        <v>11.5</v>
      </c>
      <c r="D122" s="26">
        <v>1.5276889964898999E-2</v>
      </c>
      <c r="F122" s="24">
        <v>40826</v>
      </c>
      <c r="G122" s="25">
        <v>4.5499999999999901</v>
      </c>
      <c r="H122" s="26">
        <v>1.54252682324142E-2</v>
      </c>
      <c r="J122" s="24">
        <v>40826</v>
      </c>
      <c r="K122" s="25">
        <v>4.5499999999999901</v>
      </c>
      <c r="L122" s="26">
        <v>1.7428754340267999E-2</v>
      </c>
    </row>
    <row r="123" spans="2:12" ht="13.2" customHeight="1" x14ac:dyDescent="0.25">
      <c r="B123" s="24">
        <v>40825</v>
      </c>
      <c r="C123" s="25">
        <v>11.625</v>
      </c>
      <c r="D123" s="26">
        <v>1.54070555198086E-2</v>
      </c>
      <c r="F123" s="24">
        <v>40825</v>
      </c>
      <c r="G123" s="25">
        <v>4.5999999999999899</v>
      </c>
      <c r="H123" s="26">
        <v>1.55818820907127E-2</v>
      </c>
      <c r="J123" s="24">
        <v>40825</v>
      </c>
      <c r="K123" s="25">
        <v>4.5999999999999899</v>
      </c>
      <c r="L123" s="26">
        <v>1.7657495933089701E-2</v>
      </c>
    </row>
    <row r="124" spans="2:12" ht="13.2" customHeight="1" x14ac:dyDescent="0.25">
      <c r="B124" s="24">
        <v>40824</v>
      </c>
      <c r="C124" s="25">
        <v>11.75</v>
      </c>
      <c r="D124" s="26">
        <v>1.55347682731972E-2</v>
      </c>
      <c r="F124" s="24">
        <v>40824</v>
      </c>
      <c r="G124" s="25">
        <v>4.6499999999999897</v>
      </c>
      <c r="H124" s="26">
        <v>1.5738495949011201E-2</v>
      </c>
      <c r="J124" s="24">
        <v>40824</v>
      </c>
      <c r="K124" s="25">
        <v>4.6499999999999897</v>
      </c>
      <c r="L124" s="26">
        <v>1.7886237525911401E-2</v>
      </c>
    </row>
    <row r="125" spans="2:12" ht="13.2" customHeight="1" x14ac:dyDescent="0.25">
      <c r="B125" s="24">
        <v>40823</v>
      </c>
      <c r="C125" s="25">
        <v>11.875</v>
      </c>
      <c r="D125" s="26">
        <v>1.56601584753705E-2</v>
      </c>
      <c r="F125" s="24">
        <v>40823</v>
      </c>
      <c r="G125" s="25">
        <v>4.6999999999999904</v>
      </c>
      <c r="H125" s="26">
        <v>1.5895109807309699E-2</v>
      </c>
      <c r="J125" s="24">
        <v>40823</v>
      </c>
      <c r="K125" s="25">
        <v>4.6999999999999904</v>
      </c>
      <c r="L125" s="26">
        <v>1.81149791187331E-2</v>
      </c>
    </row>
    <row r="126" spans="2:12" ht="13.2" customHeight="1" x14ac:dyDescent="0.25">
      <c r="B126" s="24">
        <v>40822</v>
      </c>
      <c r="C126" s="25">
        <v>12</v>
      </c>
      <c r="D126" s="26">
        <v>1.57833509495383E-2</v>
      </c>
      <c r="F126" s="24">
        <v>40822</v>
      </c>
      <c r="G126" s="25">
        <v>4.7499999999999902</v>
      </c>
      <c r="H126" s="26">
        <v>1.6051723665608201E-2</v>
      </c>
      <c r="J126" s="24">
        <v>40822</v>
      </c>
      <c r="K126" s="25">
        <v>4.7499999999999902</v>
      </c>
      <c r="L126" s="26">
        <v>1.8343720711554799E-2</v>
      </c>
    </row>
    <row r="127" spans="2:12" ht="13.2" customHeight="1" x14ac:dyDescent="0.25">
      <c r="B127" s="24">
        <v>40821</v>
      </c>
      <c r="C127" s="25">
        <v>12.125</v>
      </c>
      <c r="D127" s="26">
        <v>1.5904444695663E-2</v>
      </c>
      <c r="F127" s="24">
        <v>40821</v>
      </c>
      <c r="G127" s="25">
        <v>4.7999999999999901</v>
      </c>
      <c r="H127" s="26">
        <v>1.6285106133179499E-2</v>
      </c>
      <c r="J127" s="24">
        <v>40821</v>
      </c>
      <c r="K127" s="25">
        <v>4.7999999999999901</v>
      </c>
      <c r="L127" s="26">
        <v>1.8572462304376602E-2</v>
      </c>
    </row>
    <row r="128" spans="2:12" ht="13.2" customHeight="1" x14ac:dyDescent="0.25">
      <c r="B128" s="24">
        <v>40820</v>
      </c>
      <c r="C128" s="25">
        <v>12.25</v>
      </c>
      <c r="D128" s="26">
        <v>1.6023420689939699E-2</v>
      </c>
      <c r="F128" s="24">
        <v>40820</v>
      </c>
      <c r="G128" s="25">
        <v>4.8499999999999899</v>
      </c>
      <c r="H128" s="26">
        <v>1.6535121799426501E-2</v>
      </c>
      <c r="J128" s="24">
        <v>40820</v>
      </c>
      <c r="K128" s="25">
        <v>4.8499999999999899</v>
      </c>
      <c r="L128" s="26">
        <v>1.8801203897198301E-2</v>
      </c>
    </row>
    <row r="129" spans="2:12" ht="13.2" customHeight="1" x14ac:dyDescent="0.25">
      <c r="B129" s="24">
        <v>40819</v>
      </c>
      <c r="C129" s="25">
        <v>12.375</v>
      </c>
      <c r="D129" s="26">
        <v>1.6140221625582301E-2</v>
      </c>
      <c r="F129" s="24">
        <v>40819</v>
      </c>
      <c r="G129" s="25">
        <v>4.8999999999999897</v>
      </c>
      <c r="H129" s="26">
        <v>1.6785137465673599E-2</v>
      </c>
      <c r="J129" s="24">
        <v>40819</v>
      </c>
      <c r="K129" s="25">
        <v>4.8999999999999897</v>
      </c>
      <c r="L129" s="26">
        <v>1.902994549002E-2</v>
      </c>
    </row>
    <row r="130" spans="2:12" ht="13.2" customHeight="1" x14ac:dyDescent="0.25">
      <c r="B130" s="24">
        <v>40818</v>
      </c>
      <c r="C130" s="25">
        <v>12.5</v>
      </c>
      <c r="D130" s="26">
        <v>1.6254792450685299E-2</v>
      </c>
      <c r="F130" s="24">
        <v>40818</v>
      </c>
      <c r="G130" s="25">
        <v>4.9499999999999904</v>
      </c>
      <c r="H130" s="26">
        <v>1.70351531319206E-2</v>
      </c>
      <c r="J130" s="24">
        <v>40818</v>
      </c>
      <c r="K130" s="25">
        <v>4.9499999999999904</v>
      </c>
      <c r="L130" s="26">
        <v>1.9258687082841699E-2</v>
      </c>
    </row>
    <row r="131" spans="2:12" ht="13.2" customHeight="1" x14ac:dyDescent="0.25">
      <c r="B131" s="24">
        <v>40817</v>
      </c>
      <c r="C131" s="25">
        <v>12.625</v>
      </c>
      <c r="D131" s="26">
        <v>1.6367080293616599E-2</v>
      </c>
      <c r="F131" s="24">
        <v>40817</v>
      </c>
      <c r="G131" s="25">
        <v>4.9999999999999902</v>
      </c>
      <c r="H131" s="26">
        <v>1.7285168798167699E-2</v>
      </c>
      <c r="J131" s="24">
        <v>40817</v>
      </c>
      <c r="K131" s="25">
        <v>4.9999999999999902</v>
      </c>
      <c r="L131" s="26">
        <v>1.9487428675663401E-2</v>
      </c>
    </row>
    <row r="132" spans="2:12" ht="13.2" customHeight="1" x14ac:dyDescent="0.25">
      <c r="B132" s="24">
        <v>40816</v>
      </c>
      <c r="C132" s="25">
        <v>12.75</v>
      </c>
      <c r="D132" s="26">
        <v>1.6477034356141399E-2</v>
      </c>
      <c r="F132" s="24">
        <v>40816</v>
      </c>
      <c r="G132" s="25">
        <v>5.0499999999999901</v>
      </c>
      <c r="H132" s="26">
        <v>1.75351844644147E-2</v>
      </c>
      <c r="J132" s="24">
        <v>40816</v>
      </c>
      <c r="K132" s="25">
        <v>5.0499999999999901</v>
      </c>
      <c r="L132" s="26">
        <v>1.9716170268485201E-2</v>
      </c>
    </row>
    <row r="133" spans="2:12" ht="13.2" customHeight="1" x14ac:dyDescent="0.25">
      <c r="B133" s="24">
        <v>40815</v>
      </c>
      <c r="C133" s="25">
        <v>12.875</v>
      </c>
      <c r="D133" s="26">
        <v>1.6584605812772001E-2</v>
      </c>
      <c r="F133" s="24">
        <v>40815</v>
      </c>
      <c r="G133" s="25">
        <v>5.0999999999999899</v>
      </c>
      <c r="H133" s="26">
        <v>1.7785200130661798E-2</v>
      </c>
      <c r="J133" s="24">
        <v>40815</v>
      </c>
      <c r="K133" s="25">
        <v>5.0999999999999899</v>
      </c>
      <c r="L133" s="26">
        <v>1.99449118613069E-2</v>
      </c>
    </row>
    <row r="134" spans="2:12" ht="13.2" customHeight="1" x14ac:dyDescent="0.25">
      <c r="B134" s="24">
        <v>40814</v>
      </c>
      <c r="C134" s="25">
        <v>13</v>
      </c>
      <c r="D134" s="26">
        <v>1.6689747715923998E-2</v>
      </c>
      <c r="F134" s="24">
        <v>40814</v>
      </c>
      <c r="G134" s="25">
        <v>5.1499999999999897</v>
      </c>
      <c r="H134" s="26">
        <v>1.80352157969088E-2</v>
      </c>
      <c r="J134" s="24">
        <v>40814</v>
      </c>
      <c r="K134" s="25">
        <v>5.1499999999999897</v>
      </c>
      <c r="L134" s="26">
        <v>2.0173653454128599E-2</v>
      </c>
    </row>
    <row r="135" spans="2:12" ht="13.2" customHeight="1" x14ac:dyDescent="0.25">
      <c r="B135" s="24">
        <v>40813</v>
      </c>
      <c r="C135" s="25">
        <v>13.125</v>
      </c>
      <c r="D135" s="26">
        <v>1.6792414906492401E-2</v>
      </c>
      <c r="F135" s="24">
        <v>40813</v>
      </c>
      <c r="G135" s="25">
        <v>5.1999999999999904</v>
      </c>
      <c r="H135" s="26">
        <v>1.8285231463155902E-2</v>
      </c>
      <c r="J135" s="24">
        <v>40813</v>
      </c>
      <c r="K135" s="25">
        <v>5.1999999999999904</v>
      </c>
      <c r="L135" s="26">
        <v>2.0402395046950302E-2</v>
      </c>
    </row>
    <row r="136" spans="2:12" ht="13.2" customHeight="1" x14ac:dyDescent="0.25">
      <c r="B136" s="24">
        <v>40812</v>
      </c>
      <c r="C136" s="25">
        <v>13.25</v>
      </c>
      <c r="D136" s="26">
        <v>1.6892563929489401E-2</v>
      </c>
      <c r="F136" s="24">
        <v>40812</v>
      </c>
      <c r="G136" s="25">
        <v>5.2499999999999902</v>
      </c>
      <c r="H136" s="26">
        <v>1.8535247129402899E-2</v>
      </c>
      <c r="J136" s="24">
        <v>40812</v>
      </c>
      <c r="K136" s="25">
        <v>5.2499999999999902</v>
      </c>
      <c r="L136" s="26">
        <v>2.0631136639772001E-2</v>
      </c>
    </row>
    <row r="137" spans="2:12" ht="13.2" customHeight="1" x14ac:dyDescent="0.25">
      <c r="B137" s="24">
        <v>40811</v>
      </c>
      <c r="C137" s="25">
        <v>13.375</v>
      </c>
      <c r="D137" s="26">
        <v>1.6990152954412599E-2</v>
      </c>
      <c r="F137" s="24">
        <v>40811</v>
      </c>
      <c r="G137" s="25">
        <v>5.2999999999999901</v>
      </c>
      <c r="H137" s="26">
        <v>1.8785262795650001E-2</v>
      </c>
      <c r="J137" s="24">
        <v>40811</v>
      </c>
      <c r="K137" s="25">
        <v>5.2999999999999901</v>
      </c>
      <c r="L137" s="26">
        <v>2.08598782325937E-2</v>
      </c>
    </row>
    <row r="138" spans="2:12" ht="13.2" customHeight="1" x14ac:dyDescent="0.25">
      <c r="B138" s="24">
        <v>40810</v>
      </c>
      <c r="C138" s="25">
        <v>13.5</v>
      </c>
      <c r="D138" s="26">
        <v>1.70851417000378E-2</v>
      </c>
      <c r="F138" s="24">
        <v>40810</v>
      </c>
      <c r="G138" s="25">
        <v>5.3499999999999899</v>
      </c>
      <c r="H138" s="26">
        <v>1.90352784618971E-2</v>
      </c>
      <c r="J138" s="24">
        <v>40810</v>
      </c>
      <c r="K138" s="25">
        <v>5.3499999999999899</v>
      </c>
      <c r="L138" s="26">
        <v>2.1088619825415499E-2</v>
      </c>
    </row>
    <row r="139" spans="2:12" ht="13.2" customHeight="1" x14ac:dyDescent="0.25">
      <c r="B139" s="24">
        <v>40809</v>
      </c>
      <c r="C139" s="25">
        <v>13.625</v>
      </c>
      <c r="D139" s="26">
        <v>1.7177491363350401E-2</v>
      </c>
      <c r="F139" s="24">
        <v>40809</v>
      </c>
      <c r="G139" s="25">
        <v>5.3999999999999897</v>
      </c>
      <c r="H139" s="26">
        <v>1.9285294128144101E-2</v>
      </c>
      <c r="J139" s="24">
        <v>40809</v>
      </c>
      <c r="K139" s="25">
        <v>5.3999999999999897</v>
      </c>
      <c r="L139" s="26">
        <v>2.1317361418237198E-2</v>
      </c>
    </row>
    <row r="140" spans="2:12" ht="13.2" customHeight="1" x14ac:dyDescent="0.25">
      <c r="B140" s="24">
        <v>40808</v>
      </c>
      <c r="C140" s="25">
        <v>13.75</v>
      </c>
      <c r="D140" s="26">
        <v>1.7267164552354899E-2</v>
      </c>
      <c r="F140" s="24">
        <v>40808</v>
      </c>
      <c r="G140" s="25">
        <v>5.4499999999999904</v>
      </c>
      <c r="H140" s="26">
        <v>1.9535309794391199E-2</v>
      </c>
      <c r="J140" s="24">
        <v>40808</v>
      </c>
      <c r="K140" s="25">
        <v>5.4499999999999904</v>
      </c>
      <c r="L140" s="26">
        <v>2.1546103011058901E-2</v>
      </c>
    </row>
    <row r="141" spans="2:12" ht="13.2" customHeight="1" x14ac:dyDescent="0.25">
      <c r="B141" s="24">
        <v>40807</v>
      </c>
      <c r="C141" s="25">
        <v>13.875</v>
      </c>
      <c r="D141" s="26">
        <v>1.73541252225149E-2</v>
      </c>
      <c r="F141" s="24">
        <v>40807</v>
      </c>
      <c r="G141" s="25">
        <v>5.4999999999999902</v>
      </c>
      <c r="H141" s="26">
        <v>1.9785325460638201E-2</v>
      </c>
      <c r="J141" s="24">
        <v>40807</v>
      </c>
      <c r="K141" s="25">
        <v>5.4999999999999902</v>
      </c>
      <c r="L141" s="26">
        <v>2.17748446038806E-2</v>
      </c>
    </row>
    <row r="142" spans="2:12" ht="13.2" customHeight="1" x14ac:dyDescent="0.25">
      <c r="B142" s="24">
        <v>40806</v>
      </c>
      <c r="C142" s="25">
        <v>14</v>
      </c>
      <c r="D142" s="26">
        <v>1.7438338616598902E-2</v>
      </c>
      <c r="F142" s="24">
        <v>40806</v>
      </c>
      <c r="G142" s="25">
        <v>5.5499999999999901</v>
      </c>
      <c r="H142" s="26">
        <v>2.0035341126885299E-2</v>
      </c>
      <c r="J142" s="24">
        <v>40806</v>
      </c>
      <c r="K142" s="25">
        <v>5.5499999999999901</v>
      </c>
      <c r="L142" s="26">
        <v>2.1884836244998301E-2</v>
      </c>
    </row>
    <row r="143" spans="2:12" ht="13.2" customHeight="1" x14ac:dyDescent="0.25">
      <c r="B143" s="24">
        <v>40805</v>
      </c>
      <c r="C143" s="25">
        <v>14.125</v>
      </c>
      <c r="D143" s="26">
        <v>1.75197712077199E-2</v>
      </c>
      <c r="F143" s="24">
        <v>40805</v>
      </c>
      <c r="G143" s="25">
        <v>5.5999999999999899</v>
      </c>
      <c r="H143" s="26">
        <v>2.02853567931323E-2</v>
      </c>
      <c r="J143" s="24">
        <v>40805</v>
      </c>
      <c r="K143" s="25">
        <v>5.5999999999999899</v>
      </c>
      <c r="L143" s="26">
        <v>2.1975978687432899E-2</v>
      </c>
    </row>
    <row r="144" spans="2:12" ht="13.2" customHeight="1" x14ac:dyDescent="0.25">
      <c r="B144" s="24">
        <v>40804</v>
      </c>
      <c r="C144" s="25">
        <v>14.25</v>
      </c>
      <c r="D144" s="26">
        <v>1.7598390645373E-2</v>
      </c>
      <c r="F144" s="24">
        <v>40804</v>
      </c>
      <c r="G144" s="25">
        <v>5.6499999999999897</v>
      </c>
      <c r="H144" s="26">
        <v>2.0535372459379399E-2</v>
      </c>
      <c r="J144" s="24">
        <v>40804</v>
      </c>
      <c r="K144" s="25">
        <v>5.6499999999999897</v>
      </c>
      <c r="L144" s="26">
        <v>2.20671211298674E-2</v>
      </c>
    </row>
    <row r="145" spans="2:12" ht="13.2" customHeight="1" x14ac:dyDescent="0.25">
      <c r="B145" s="24">
        <v>40803</v>
      </c>
      <c r="C145" s="25">
        <v>14.375</v>
      </c>
      <c r="D145" s="26">
        <v>1.7674165704288002E-2</v>
      </c>
      <c r="F145" s="24">
        <v>40803</v>
      </c>
      <c r="G145" s="25">
        <v>5.6999999999999904</v>
      </c>
      <c r="H145" s="26">
        <v>2.07853881256264E-2</v>
      </c>
      <c r="J145" s="24">
        <v>40803</v>
      </c>
      <c r="K145" s="25">
        <v>5.6999999999999904</v>
      </c>
      <c r="L145" s="26">
        <v>2.2158263572301901E-2</v>
      </c>
    </row>
    <row r="146" spans="2:12" ht="13.2" customHeight="1" x14ac:dyDescent="0.25">
      <c r="B146" s="24">
        <v>40802</v>
      </c>
      <c r="C146" s="25">
        <v>14.5</v>
      </c>
      <c r="D146" s="26">
        <v>1.7747066235928401E-2</v>
      </c>
      <c r="F146" s="24">
        <v>40802</v>
      </c>
      <c r="G146" s="25">
        <v>5.7499999999999902</v>
      </c>
      <c r="H146" s="26">
        <v>2.1035403791873498E-2</v>
      </c>
      <c r="J146" s="24">
        <v>40802</v>
      </c>
      <c r="K146" s="25">
        <v>5.7499999999999902</v>
      </c>
      <c r="L146" s="26">
        <v>2.2249406014736399E-2</v>
      </c>
    </row>
    <row r="147" spans="2:12" ht="13.2" customHeight="1" x14ac:dyDescent="0.25">
      <c r="B147" s="24">
        <v>40801</v>
      </c>
      <c r="C147" s="25">
        <v>14.625</v>
      </c>
      <c r="D147" s="26">
        <v>1.7817063122476801E-2</v>
      </c>
      <c r="F147" s="24">
        <v>40801</v>
      </c>
      <c r="G147" s="25">
        <v>5.7999999999999901</v>
      </c>
      <c r="H147" s="26">
        <v>2.11307678971554E-2</v>
      </c>
      <c r="J147" s="24">
        <v>40801</v>
      </c>
      <c r="K147" s="25">
        <v>5.7999999999999901</v>
      </c>
      <c r="L147" s="26">
        <v>2.2340548457171001E-2</v>
      </c>
    </row>
    <row r="148" spans="2:12" ht="13.2" customHeight="1" x14ac:dyDescent="0.25">
      <c r="B148" s="24">
        <v>40800</v>
      </c>
      <c r="C148" s="25">
        <v>14.75</v>
      </c>
      <c r="D148" s="26">
        <v>1.78841282331604E-2</v>
      </c>
      <c r="F148" s="24">
        <v>40800</v>
      </c>
      <c r="G148" s="25">
        <v>5.8499999999999899</v>
      </c>
      <c r="H148" s="26">
        <v>2.1192624164228201E-2</v>
      </c>
      <c r="J148" s="24">
        <v>40800</v>
      </c>
      <c r="K148" s="25">
        <v>5.8499999999999899</v>
      </c>
      <c r="L148" s="26">
        <v>2.2431690899605498E-2</v>
      </c>
    </row>
    <row r="149" spans="2:12" ht="13.2" customHeight="1" x14ac:dyDescent="0.25">
      <c r="B149" s="24">
        <v>40799</v>
      </c>
      <c r="C149" s="25">
        <v>14.875</v>
      </c>
      <c r="D149" s="26">
        <v>1.7948234382778702E-2</v>
      </c>
      <c r="F149" s="24">
        <v>40799</v>
      </c>
      <c r="G149" s="25">
        <v>5.8999999999999897</v>
      </c>
      <c r="H149" s="26">
        <v>2.12544804313009E-2</v>
      </c>
      <c r="J149" s="24">
        <v>40799</v>
      </c>
      <c r="K149" s="25">
        <v>5.8999999999999897</v>
      </c>
      <c r="L149" s="26">
        <v>2.252283334204E-2</v>
      </c>
    </row>
    <row r="150" spans="2:12" ht="13.2" customHeight="1" x14ac:dyDescent="0.25">
      <c r="B150" s="24">
        <v>40798</v>
      </c>
      <c r="C150" s="25">
        <v>15</v>
      </c>
      <c r="D150" s="26">
        <v>1.8009355292304598E-2</v>
      </c>
      <c r="F150" s="24">
        <v>40798</v>
      </c>
      <c r="G150" s="25">
        <v>5.9499999999999904</v>
      </c>
      <c r="H150" s="26">
        <v>2.1316336698373701E-2</v>
      </c>
      <c r="J150" s="24">
        <v>40798</v>
      </c>
      <c r="K150" s="25">
        <v>5.9499999999999904</v>
      </c>
      <c r="L150" s="26">
        <v>2.2613975784474501E-2</v>
      </c>
    </row>
    <row r="151" spans="2:12" ht="13.2" customHeight="1" x14ac:dyDescent="0.25">
      <c r="B151" s="24">
        <v>40797</v>
      </c>
      <c r="C151" s="25">
        <v>15.125</v>
      </c>
      <c r="D151" s="26">
        <v>1.80674829827677E-2</v>
      </c>
      <c r="F151" s="24">
        <v>40797</v>
      </c>
      <c r="G151" s="25">
        <v>5.9999999999999902</v>
      </c>
      <c r="H151" s="26">
        <v>2.1378192965446501E-2</v>
      </c>
      <c r="J151" s="24">
        <v>40797</v>
      </c>
      <c r="K151" s="25">
        <v>5.9999999999999902</v>
      </c>
      <c r="L151" s="26">
        <v>2.2705118226908998E-2</v>
      </c>
    </row>
    <row r="152" spans="2:12" ht="13.2" customHeight="1" x14ac:dyDescent="0.25">
      <c r="B152" s="24">
        <v>40796</v>
      </c>
      <c r="C152" s="25">
        <v>15.25</v>
      </c>
      <c r="D152" s="26">
        <v>1.8122712742658101E-2</v>
      </c>
      <c r="F152" s="24">
        <v>40796</v>
      </c>
      <c r="G152" s="25">
        <v>6.0499999999999901</v>
      </c>
      <c r="H152" s="26">
        <v>2.1440049232519302E-2</v>
      </c>
      <c r="J152" s="24">
        <v>40796</v>
      </c>
      <c r="K152" s="25">
        <v>6.0499999999999901</v>
      </c>
      <c r="L152" s="26">
        <v>2.27962606693436E-2</v>
      </c>
    </row>
    <row r="153" spans="2:12" ht="13.2" customHeight="1" x14ac:dyDescent="0.25">
      <c r="B153" s="24">
        <v>40795</v>
      </c>
      <c r="C153" s="25">
        <v>15.375</v>
      </c>
      <c r="D153" s="26">
        <v>1.8175174444813199E-2</v>
      </c>
      <c r="F153" s="24">
        <v>40795</v>
      </c>
      <c r="G153" s="25">
        <v>6.0999999999999899</v>
      </c>
      <c r="H153" s="26">
        <v>2.1501905499592001E-2</v>
      </c>
      <c r="J153" s="24">
        <v>40795</v>
      </c>
      <c r="K153" s="25">
        <v>6.0999999999999899</v>
      </c>
      <c r="L153" s="26">
        <v>2.2887403111778101E-2</v>
      </c>
    </row>
    <row r="154" spans="2:12" ht="13.2" customHeight="1" x14ac:dyDescent="0.25">
      <c r="B154" s="24">
        <v>40794</v>
      </c>
      <c r="C154" s="25">
        <v>15.5</v>
      </c>
      <c r="D154" s="26">
        <v>1.8224993831677101E-2</v>
      </c>
      <c r="F154" s="24">
        <v>40794</v>
      </c>
      <c r="G154" s="25">
        <v>6.1499999999999897</v>
      </c>
      <c r="H154" s="26">
        <v>2.1563761766664798E-2</v>
      </c>
      <c r="J154" s="24">
        <v>40794</v>
      </c>
      <c r="K154" s="25">
        <v>6.1499999999999897</v>
      </c>
      <c r="L154" s="26">
        <v>2.2978545554212599E-2</v>
      </c>
    </row>
    <row r="155" spans="2:12" ht="13.2" customHeight="1" x14ac:dyDescent="0.25">
      <c r="B155" s="24">
        <v>40793</v>
      </c>
      <c r="C155" s="25">
        <v>15.625</v>
      </c>
      <c r="D155" s="26">
        <v>1.8272292621935499E-2</v>
      </c>
      <c r="F155" s="24">
        <v>40793</v>
      </c>
      <c r="G155" s="25">
        <v>6.1999999999999904</v>
      </c>
      <c r="H155" s="26">
        <v>2.1625618033737599E-2</v>
      </c>
      <c r="J155" s="24">
        <v>40793</v>
      </c>
      <c r="K155" s="25">
        <v>6.1999999999999904</v>
      </c>
      <c r="L155" s="26">
        <v>2.30696879966471E-2</v>
      </c>
    </row>
    <row r="156" spans="2:12" ht="13.2" customHeight="1" x14ac:dyDescent="0.25">
      <c r="B156" s="24">
        <v>40792</v>
      </c>
      <c r="C156" s="25">
        <v>15.75</v>
      </c>
      <c r="D156" s="26">
        <v>1.8317188670188899E-2</v>
      </c>
      <c r="F156" s="24">
        <v>40792</v>
      </c>
      <c r="G156" s="25">
        <v>6.2499999999999902</v>
      </c>
      <c r="H156" s="26">
        <v>2.1687474300810299E-2</v>
      </c>
      <c r="J156" s="24">
        <v>40792</v>
      </c>
      <c r="K156" s="25">
        <v>6.2499999999999902</v>
      </c>
      <c r="L156" s="26">
        <v>2.3160830439081698E-2</v>
      </c>
    </row>
    <row r="157" spans="2:12" ht="13.2" customHeight="1" x14ac:dyDescent="0.25">
      <c r="B157" s="24">
        <v>40791</v>
      </c>
      <c r="C157" s="25">
        <v>15.875</v>
      </c>
      <c r="D157" s="26">
        <v>1.8359796119081902E-2</v>
      </c>
      <c r="F157" s="24">
        <v>40791</v>
      </c>
      <c r="G157" s="25">
        <v>6.2999999999999901</v>
      </c>
      <c r="H157" s="26">
        <v>2.1749330567883099E-2</v>
      </c>
      <c r="J157" s="24">
        <v>40791</v>
      </c>
      <c r="K157" s="25">
        <v>6.2999999999999901</v>
      </c>
      <c r="L157" s="26">
        <v>2.32519728815162E-2</v>
      </c>
    </row>
    <row r="158" spans="2:12" ht="13.2" customHeight="1" x14ac:dyDescent="0.25">
      <c r="B158" s="24">
        <v>40790</v>
      </c>
      <c r="C158" s="25">
        <v>16</v>
      </c>
      <c r="D158" s="26">
        <v>1.8400225544301398E-2</v>
      </c>
      <c r="F158" s="24">
        <v>40790</v>
      </c>
      <c r="G158" s="25">
        <v>6.3499999999999899</v>
      </c>
      <c r="H158" s="26">
        <v>2.1811186834955899E-2</v>
      </c>
      <c r="J158" s="24">
        <v>40790</v>
      </c>
      <c r="K158" s="25">
        <v>6.3499999999999899</v>
      </c>
      <c r="L158" s="26">
        <v>2.3343115323950701E-2</v>
      </c>
    </row>
    <row r="159" spans="2:12" ht="13.2" customHeight="1" x14ac:dyDescent="0.25">
      <c r="B159" s="24">
        <v>40789</v>
      </c>
      <c r="C159" s="25">
        <v>16.125</v>
      </c>
      <c r="D159" s="26">
        <v>1.84385840928309E-2</v>
      </c>
      <c r="F159" s="24">
        <v>40789</v>
      </c>
      <c r="G159" s="25">
        <v>6.3999999999999897</v>
      </c>
      <c r="H159" s="26">
        <v>2.1873043102028599E-2</v>
      </c>
      <c r="J159" s="24">
        <v>40789</v>
      </c>
      <c r="K159" s="25">
        <v>6.3999999999999897</v>
      </c>
      <c r="L159" s="26">
        <v>2.3434257766385198E-2</v>
      </c>
    </row>
    <row r="160" spans="2:12" ht="13.2" customHeight="1" x14ac:dyDescent="0.25">
      <c r="B160" s="24">
        <v>40788</v>
      </c>
      <c r="C160" s="25">
        <v>16.25</v>
      </c>
      <c r="D160" s="26">
        <v>1.84749756148237E-2</v>
      </c>
      <c r="F160" s="24">
        <v>40788</v>
      </c>
      <c r="G160" s="25">
        <v>6.4499999999999904</v>
      </c>
      <c r="H160" s="26">
        <v>2.19348993691014E-2</v>
      </c>
      <c r="J160" s="24">
        <v>40788</v>
      </c>
      <c r="K160" s="25">
        <v>6.4499999999999904</v>
      </c>
      <c r="L160" s="26">
        <v>2.35254002088197E-2</v>
      </c>
    </row>
    <row r="161" spans="2:12" ht="13.2" customHeight="1" x14ac:dyDescent="0.25">
      <c r="B161" s="24">
        <v>40787</v>
      </c>
      <c r="C161" s="25">
        <v>16.375</v>
      </c>
      <c r="D161" s="26">
        <v>1.8509500789435699E-2</v>
      </c>
      <c r="F161" s="24">
        <v>40787</v>
      </c>
      <c r="G161" s="25">
        <v>6.4999999999999902</v>
      </c>
      <c r="H161" s="26">
        <v>2.19967556361742E-2</v>
      </c>
      <c r="J161" s="24">
        <v>40787</v>
      </c>
      <c r="K161" s="25">
        <v>6.4999999999999902</v>
      </c>
      <c r="L161" s="26">
        <v>2.3616542651254301E-2</v>
      </c>
    </row>
    <row r="162" spans="2:12" ht="13.2" customHeight="1" x14ac:dyDescent="0.25">
      <c r="B162" s="24">
        <v>40786</v>
      </c>
      <c r="C162" s="25">
        <v>16.5</v>
      </c>
      <c r="D162" s="26">
        <v>1.8542257244939801E-2</v>
      </c>
      <c r="F162" s="24">
        <v>40786</v>
      </c>
      <c r="G162" s="25">
        <v>6.5499999999999901</v>
      </c>
      <c r="H162" s="26">
        <v>2.20586119032469E-2</v>
      </c>
      <c r="J162" s="24">
        <v>40786</v>
      </c>
      <c r="K162" s="25">
        <v>6.5499999999999901</v>
      </c>
      <c r="L162" s="26">
        <v>2.36874489633595E-2</v>
      </c>
    </row>
    <row r="163" spans="2:12" ht="13.2" customHeight="1" x14ac:dyDescent="0.25">
      <c r="B163" s="24">
        <v>40785</v>
      </c>
      <c r="C163" s="25">
        <v>16.625</v>
      </c>
      <c r="D163" s="26">
        <v>1.8573339673419901E-2</v>
      </c>
      <c r="F163" s="24">
        <v>40785</v>
      </c>
      <c r="G163" s="25">
        <v>6.5999999999999899</v>
      </c>
      <c r="H163" s="26">
        <v>2.21204681703197E-2</v>
      </c>
      <c r="J163" s="24">
        <v>40785</v>
      </c>
      <c r="K163" s="25">
        <v>6.5999999999999899</v>
      </c>
      <c r="L163" s="26">
        <v>2.3755143191285501E-2</v>
      </c>
    </row>
    <row r="164" spans="2:12" ht="13.2" customHeight="1" x14ac:dyDescent="0.25">
      <c r="B164" s="24">
        <v>40784</v>
      </c>
      <c r="C164" s="25">
        <v>16.75</v>
      </c>
      <c r="D164" s="26">
        <v>1.86028399403305E-2</v>
      </c>
      <c r="F164" s="24">
        <v>40784</v>
      </c>
      <c r="G164" s="25">
        <v>6.6499999999999897</v>
      </c>
      <c r="H164" s="26">
        <v>2.21823244373925E-2</v>
      </c>
      <c r="J164" s="24">
        <v>40784</v>
      </c>
      <c r="K164" s="25">
        <v>6.6499999999999897</v>
      </c>
      <c r="L164" s="26">
        <v>2.3822837419211401E-2</v>
      </c>
    </row>
    <row r="165" spans="2:12" ht="13.2" customHeight="1" x14ac:dyDescent="0.25">
      <c r="B165" s="24">
        <v>40783</v>
      </c>
      <c r="C165" s="25">
        <v>16.875</v>
      </c>
      <c r="D165" s="26">
        <v>1.8630847189186998E-2</v>
      </c>
      <c r="F165" s="24">
        <v>40783</v>
      </c>
      <c r="G165" s="25">
        <v>6.6999999999999904</v>
      </c>
      <c r="H165" s="26">
        <v>2.22441807044652E-2</v>
      </c>
      <c r="J165" s="24">
        <v>40783</v>
      </c>
      <c r="K165" s="25">
        <v>6.6999999999999904</v>
      </c>
      <c r="L165" s="26">
        <v>2.3890531647137399E-2</v>
      </c>
    </row>
    <row r="166" spans="2:12" ht="13.2" customHeight="1" x14ac:dyDescent="0.25">
      <c r="B166" s="24">
        <v>40782</v>
      </c>
      <c r="C166" s="25">
        <v>17</v>
      </c>
      <c r="D166" s="26">
        <v>1.8657447941636401E-2</v>
      </c>
      <c r="F166" s="24">
        <v>40782</v>
      </c>
      <c r="G166" s="25">
        <v>6.7499999999999902</v>
      </c>
      <c r="H166" s="26">
        <v>2.2306036971538001E-2</v>
      </c>
      <c r="J166" s="24">
        <v>40782</v>
      </c>
      <c r="K166" s="25">
        <v>6.7499999999999902</v>
      </c>
      <c r="L166" s="26">
        <v>2.39582258750634E-2</v>
      </c>
    </row>
    <row r="167" spans="2:12" ht="13.2" customHeight="1" x14ac:dyDescent="0.25">
      <c r="B167" s="24">
        <v>40781</v>
      </c>
      <c r="C167" s="25">
        <v>17.125</v>
      </c>
      <c r="D167" s="26">
        <v>1.8682726193146398E-2</v>
      </c>
      <c r="F167" s="24">
        <v>40781</v>
      </c>
      <c r="G167" s="25">
        <v>6.7999999999999901</v>
      </c>
      <c r="H167" s="26">
        <v>2.2407945521871701E-2</v>
      </c>
      <c r="J167" s="24">
        <v>40781</v>
      </c>
      <c r="K167" s="25">
        <v>6.7999999999999901</v>
      </c>
      <c r="L167" s="26">
        <v>2.40259201029893E-2</v>
      </c>
    </row>
    <row r="168" spans="2:12" ht="13.2" customHeight="1" x14ac:dyDescent="0.25">
      <c r="B168" s="24">
        <v>40780</v>
      </c>
      <c r="C168" s="25">
        <v>17.25</v>
      </c>
      <c r="D168" s="26">
        <v>1.8706763504533399E-2</v>
      </c>
      <c r="F168" s="24">
        <v>40780</v>
      </c>
      <c r="G168" s="25">
        <v>6.8499999999999801</v>
      </c>
      <c r="H168" s="26">
        <v>2.2518532066912001E-2</v>
      </c>
      <c r="J168" s="24">
        <v>40780</v>
      </c>
      <c r="K168" s="25">
        <v>6.8499999999999801</v>
      </c>
      <c r="L168" s="26">
        <v>2.4093614330915301E-2</v>
      </c>
    </row>
    <row r="169" spans="2:12" ht="13.2" customHeight="1" x14ac:dyDescent="0.25">
      <c r="B169" s="24">
        <v>40779</v>
      </c>
      <c r="C169" s="25">
        <v>17.375</v>
      </c>
      <c r="D169" s="26">
        <v>1.872963908954E-2</v>
      </c>
      <c r="F169" s="24">
        <v>40779</v>
      </c>
      <c r="G169" s="25">
        <v>6.8999999999999799</v>
      </c>
      <c r="H169" s="26">
        <v>2.2629118611952201E-2</v>
      </c>
      <c r="J169" s="24">
        <v>40779</v>
      </c>
      <c r="K169" s="25">
        <v>6.8999999999999799</v>
      </c>
      <c r="L169" s="26">
        <v>2.4161308558841299E-2</v>
      </c>
    </row>
    <row r="170" spans="2:12" ht="13.2" customHeight="1" x14ac:dyDescent="0.25">
      <c r="B170" s="24">
        <v>40778</v>
      </c>
      <c r="C170" s="25">
        <v>17.5</v>
      </c>
      <c r="D170" s="26">
        <v>1.8751429898658901E-2</v>
      </c>
      <c r="F170" s="24">
        <v>40778</v>
      </c>
      <c r="G170" s="25">
        <v>6.9499999999999797</v>
      </c>
      <c r="H170" s="26">
        <v>2.2739705156992501E-2</v>
      </c>
      <c r="J170" s="24">
        <v>40778</v>
      </c>
      <c r="K170" s="25">
        <v>6.9499999999999797</v>
      </c>
      <c r="L170" s="26">
        <v>2.4229002786767199E-2</v>
      </c>
    </row>
    <row r="171" spans="2:12" ht="13.2" customHeight="1" x14ac:dyDescent="0.25">
      <c r="B171" s="24">
        <v>40777</v>
      </c>
      <c r="C171" s="25">
        <v>17.625</v>
      </c>
      <c r="D171" s="26">
        <v>1.87722106993902E-2</v>
      </c>
      <c r="F171" s="24">
        <v>40777</v>
      </c>
      <c r="G171" s="25">
        <v>6.9999999999999796</v>
      </c>
      <c r="H171" s="26">
        <v>2.2850291702032802E-2</v>
      </c>
      <c r="J171" s="24">
        <v>40777</v>
      </c>
      <c r="K171" s="25">
        <v>6.9999999999999796</v>
      </c>
      <c r="L171" s="26">
        <v>2.4296697014693201E-2</v>
      </c>
    </row>
    <row r="172" spans="2:12" ht="13.2" customHeight="1" x14ac:dyDescent="0.25">
      <c r="B172" s="24">
        <v>40776</v>
      </c>
      <c r="C172" s="25">
        <v>17.75</v>
      </c>
      <c r="D172" s="26">
        <v>1.87920541531072E-2</v>
      </c>
      <c r="F172" s="24">
        <v>40776</v>
      </c>
      <c r="G172" s="25">
        <v>7.0499999999999803</v>
      </c>
      <c r="H172" s="26">
        <v>2.2960878247073001E-2</v>
      </c>
      <c r="J172" s="24">
        <v>40776</v>
      </c>
      <c r="K172" s="25">
        <v>7.0499999999999803</v>
      </c>
      <c r="L172" s="26">
        <v>2.4364391242619202E-2</v>
      </c>
    </row>
    <row r="173" spans="2:12" ht="13.2" customHeight="1" x14ac:dyDescent="0.25">
      <c r="B173" s="24">
        <v>40775</v>
      </c>
      <c r="C173" s="25">
        <v>17.875</v>
      </c>
      <c r="D173" s="26">
        <v>1.8811030888697199E-2</v>
      </c>
      <c r="F173" s="24">
        <v>40775</v>
      </c>
      <c r="G173" s="25">
        <v>7.0999999999999801</v>
      </c>
      <c r="H173" s="26">
        <v>2.3071464792113298E-2</v>
      </c>
      <c r="J173" s="24">
        <v>40775</v>
      </c>
      <c r="K173" s="25">
        <v>7.0999999999999801</v>
      </c>
      <c r="L173" s="26">
        <v>2.4432085470545099E-2</v>
      </c>
    </row>
    <row r="174" spans="2:12" ht="13.2" customHeight="1" x14ac:dyDescent="0.25">
      <c r="B174" s="24">
        <v>40774</v>
      </c>
      <c r="C174" s="25">
        <v>18</v>
      </c>
      <c r="D174" s="26">
        <v>1.8829209573134099E-2</v>
      </c>
      <c r="F174" s="24">
        <v>40774</v>
      </c>
      <c r="G174" s="25">
        <v>7.1499999999999799</v>
      </c>
      <c r="H174" s="26">
        <v>2.3182051337153502E-2</v>
      </c>
      <c r="J174" s="24">
        <v>40774</v>
      </c>
      <c r="K174" s="25">
        <v>7.1499999999999799</v>
      </c>
      <c r="L174" s="26">
        <v>2.44997796984711E-2</v>
      </c>
    </row>
    <row r="175" spans="2:12" ht="13.2" customHeight="1" x14ac:dyDescent="0.25">
      <c r="B175" s="24">
        <v>40773</v>
      </c>
      <c r="C175" s="25">
        <v>18.125</v>
      </c>
      <c r="D175" s="26">
        <v>1.88466569791302E-2</v>
      </c>
      <c r="F175" s="24">
        <v>40773</v>
      </c>
      <c r="G175" s="25">
        <v>7.1999999999999797</v>
      </c>
      <c r="H175" s="26">
        <v>2.3292637882193799E-2</v>
      </c>
      <c r="J175" s="24">
        <v>40773</v>
      </c>
      <c r="K175" s="25">
        <v>7.1999999999999797</v>
      </c>
      <c r="L175" s="26">
        <v>2.4567473926397101E-2</v>
      </c>
    </row>
    <row r="176" spans="2:12" ht="13.2" customHeight="1" x14ac:dyDescent="0.25">
      <c r="B176" s="24">
        <v>40772</v>
      </c>
      <c r="C176" s="25">
        <v>18.25</v>
      </c>
      <c r="D176" s="26">
        <v>1.8863438050008799E-2</v>
      </c>
      <c r="F176" s="24">
        <v>40772</v>
      </c>
      <c r="G176" s="25">
        <v>7.2499999999999796</v>
      </c>
      <c r="H176" s="26">
        <v>2.3403224427234099E-2</v>
      </c>
      <c r="J176" s="24">
        <v>40772</v>
      </c>
      <c r="K176" s="25">
        <v>7.2499999999999796</v>
      </c>
      <c r="L176" s="26">
        <v>2.4635168154323001E-2</v>
      </c>
    </row>
    <row r="177" spans="2:12" ht="13.2" customHeight="1" x14ac:dyDescent="0.25">
      <c r="B177" s="24">
        <v>40771</v>
      </c>
      <c r="C177" s="25">
        <v>18.375</v>
      </c>
      <c r="D177" s="26">
        <v>1.8879615961927498E-2</v>
      </c>
      <c r="F177" s="24">
        <v>40771</v>
      </c>
      <c r="G177" s="25">
        <v>7.2999999999999803</v>
      </c>
      <c r="H177" s="26">
        <v>2.3513810972274299E-2</v>
      </c>
      <c r="J177" s="24">
        <v>40771</v>
      </c>
      <c r="K177" s="25">
        <v>7.2999999999999803</v>
      </c>
      <c r="L177" s="26">
        <v>2.4702862382248999E-2</v>
      </c>
    </row>
    <row r="178" spans="2:12" ht="13.2" customHeight="1" x14ac:dyDescent="0.25">
      <c r="B178" s="24">
        <v>40770</v>
      </c>
      <c r="C178" s="25">
        <v>18.5</v>
      </c>
      <c r="D178" s="26">
        <v>1.8895252183580499E-2</v>
      </c>
      <c r="F178" s="24">
        <v>40770</v>
      </c>
      <c r="G178" s="25">
        <v>7.3499999999999801</v>
      </c>
      <c r="H178" s="26">
        <v>2.3624397517314599E-2</v>
      </c>
      <c r="J178" s="24">
        <v>40770</v>
      </c>
      <c r="K178" s="25">
        <v>7.3499999999999801</v>
      </c>
      <c r="L178" s="26">
        <v>2.4770556610175E-2</v>
      </c>
    </row>
    <row r="179" spans="2:12" ht="13.2" customHeight="1" x14ac:dyDescent="0.25">
      <c r="B179" s="24">
        <v>40769</v>
      </c>
      <c r="C179" s="25">
        <v>18.625</v>
      </c>
      <c r="D179" s="26">
        <v>1.89104065334956E-2</v>
      </c>
      <c r="F179" s="24">
        <v>40769</v>
      </c>
      <c r="G179" s="25">
        <v>7.3999999999999799</v>
      </c>
      <c r="H179" s="26">
        <v>2.37349840623549E-2</v>
      </c>
      <c r="J179" s="24">
        <v>40769</v>
      </c>
      <c r="K179" s="25">
        <v>7.3999999999999799</v>
      </c>
      <c r="L179" s="26">
        <v>2.48382508381009E-2</v>
      </c>
    </row>
    <row r="180" spans="2:12" ht="13.2" customHeight="1" x14ac:dyDescent="0.25">
      <c r="B180" s="24">
        <v>40768</v>
      </c>
      <c r="C180" s="25">
        <v>18.75</v>
      </c>
      <c r="D180" s="26">
        <v>1.8925137235039802E-2</v>
      </c>
      <c r="F180" s="24">
        <v>40768</v>
      </c>
      <c r="G180" s="25">
        <v>7.4499999999999797</v>
      </c>
      <c r="H180" s="26">
        <v>2.3845570607395099E-2</v>
      </c>
      <c r="J180" s="24">
        <v>40768</v>
      </c>
      <c r="K180" s="25">
        <v>7.4499999999999797</v>
      </c>
      <c r="L180" s="26">
        <v>2.4905945066026901E-2</v>
      </c>
    </row>
    <row r="181" spans="2:12" ht="13.2" customHeight="1" x14ac:dyDescent="0.25">
      <c r="B181" s="24">
        <v>40767</v>
      </c>
      <c r="C181" s="25">
        <v>18.875</v>
      </c>
      <c r="D181" s="26">
        <v>1.8939500969239499E-2</v>
      </c>
      <c r="F181" s="24">
        <v>40767</v>
      </c>
      <c r="G181" s="25">
        <v>7.4999999999999796</v>
      </c>
      <c r="H181" s="26">
        <v>2.39561571524354E-2</v>
      </c>
      <c r="J181" s="24">
        <v>40767</v>
      </c>
      <c r="K181" s="25">
        <v>7.4999999999999796</v>
      </c>
      <c r="L181" s="26">
        <v>2.4973639293952899E-2</v>
      </c>
    </row>
    <row r="182" spans="2:12" ht="13.2" customHeight="1" x14ac:dyDescent="0.25">
      <c r="B182" s="24">
        <v>40766</v>
      </c>
      <c r="C182" s="25">
        <v>19</v>
      </c>
      <c r="D182" s="26">
        <v>1.8953552925514702E-2</v>
      </c>
      <c r="F182" s="24">
        <v>40766</v>
      </c>
      <c r="G182" s="25">
        <v>7.5499999999999803</v>
      </c>
      <c r="H182" s="26">
        <v>2.40667436974757E-2</v>
      </c>
      <c r="J182" s="24">
        <v>40766</v>
      </c>
      <c r="K182" s="25">
        <v>7.5499999999999803</v>
      </c>
      <c r="L182" s="26">
        <v>2.5035748036402201E-2</v>
      </c>
    </row>
    <row r="183" spans="2:12" ht="13.2" customHeight="1" x14ac:dyDescent="0.25">
      <c r="B183" s="24">
        <v>40765</v>
      </c>
      <c r="C183" s="25">
        <v>19.125</v>
      </c>
      <c r="D183" s="26">
        <v>1.8967346850425199E-2</v>
      </c>
      <c r="F183" s="24">
        <v>40765</v>
      </c>
      <c r="G183" s="25">
        <v>7.5999999999999801</v>
      </c>
      <c r="H183" s="26">
        <v>2.41773302425159E-2</v>
      </c>
      <c r="J183" s="24">
        <v>40765</v>
      </c>
      <c r="K183" s="25">
        <v>7.5999999999999801</v>
      </c>
      <c r="L183" s="26">
        <v>2.50969701938553E-2</v>
      </c>
    </row>
    <row r="184" spans="2:12" ht="13.2" customHeight="1" x14ac:dyDescent="0.25">
      <c r="B184" s="24">
        <v>40764</v>
      </c>
      <c r="C184" s="25">
        <v>19.25</v>
      </c>
      <c r="D184" s="26">
        <v>1.8980935094516101E-2</v>
      </c>
      <c r="F184" s="24">
        <v>40764</v>
      </c>
      <c r="G184" s="25">
        <v>7.6499999999999799</v>
      </c>
      <c r="H184" s="26">
        <v>2.42879167875562E-2</v>
      </c>
      <c r="J184" s="24">
        <v>40764</v>
      </c>
      <c r="K184" s="25">
        <v>7.6499999999999799</v>
      </c>
      <c r="L184" s="26">
        <v>2.5158192351308301E-2</v>
      </c>
    </row>
    <row r="185" spans="2:12" ht="13.2" customHeight="1" x14ac:dyDescent="0.25">
      <c r="B185" s="24">
        <v>40763</v>
      </c>
      <c r="C185" s="25">
        <v>19.375</v>
      </c>
      <c r="D185" s="26">
        <v>1.8994368657350501E-2</v>
      </c>
      <c r="F185" s="24">
        <v>40763</v>
      </c>
      <c r="G185" s="25">
        <v>7.6999999999999797</v>
      </c>
      <c r="H185" s="26">
        <v>2.43985033325964E-2</v>
      </c>
      <c r="J185" s="24">
        <v>40763</v>
      </c>
      <c r="K185" s="25">
        <v>7.6999999999999797</v>
      </c>
      <c r="L185" s="26">
        <v>2.52194145087614E-2</v>
      </c>
    </row>
    <row r="186" spans="2:12" ht="13.2" customHeight="1" x14ac:dyDescent="0.25">
      <c r="B186" s="24">
        <v>40762</v>
      </c>
      <c r="C186" s="25">
        <v>19.5</v>
      </c>
      <c r="D186" s="26">
        <v>1.90076972308106E-2</v>
      </c>
      <c r="F186" s="24">
        <v>40762</v>
      </c>
      <c r="G186" s="25">
        <v>7.7499999999999796</v>
      </c>
      <c r="H186" s="26">
        <v>2.4509089877636701E-2</v>
      </c>
      <c r="J186" s="24">
        <v>40762</v>
      </c>
      <c r="K186" s="25">
        <v>7.7499999999999796</v>
      </c>
      <c r="L186" s="26">
        <v>2.5280636666214499E-2</v>
      </c>
    </row>
    <row r="187" spans="2:12" ht="13.2" customHeight="1" x14ac:dyDescent="0.25">
      <c r="B187" s="24">
        <v>40761</v>
      </c>
      <c r="C187" s="25">
        <v>19.625</v>
      </c>
      <c r="D187" s="26">
        <v>1.90209692407434E-2</v>
      </c>
      <c r="F187" s="24">
        <v>40761</v>
      </c>
      <c r="G187" s="25">
        <v>7.7999999999999803</v>
      </c>
      <c r="H187" s="26">
        <v>2.4552024895755298E-2</v>
      </c>
      <c r="J187" s="24">
        <v>40761</v>
      </c>
      <c r="K187" s="25">
        <v>7.7999999999999803</v>
      </c>
      <c r="L187" s="26">
        <v>2.5341858823667501E-2</v>
      </c>
    </row>
    <row r="188" spans="2:12" ht="13.2" customHeight="1" x14ac:dyDescent="0.25">
      <c r="B188" s="24">
        <v>40760</v>
      </c>
      <c r="C188" s="25">
        <v>19.75</v>
      </c>
      <c r="D188" s="26">
        <v>1.9034231887025001E-2</v>
      </c>
      <c r="F188" s="24">
        <v>40760</v>
      </c>
      <c r="G188" s="25">
        <v>7.8499999999999801</v>
      </c>
      <c r="H188" s="26">
        <v>2.45676391049247E-2</v>
      </c>
      <c r="J188" s="24">
        <v>40760</v>
      </c>
      <c r="K188" s="25">
        <v>7.8499999999999801</v>
      </c>
      <c r="L188" s="26">
        <v>2.5403080981120599E-2</v>
      </c>
    </row>
    <row r="189" spans="2:12" ht="13.2" customHeight="1" x14ac:dyDescent="0.25">
      <c r="B189" s="24">
        <v>40759</v>
      </c>
      <c r="C189" s="25">
        <v>19.875</v>
      </c>
      <c r="D189" s="26">
        <v>1.90475311821133E-2</v>
      </c>
      <c r="F189" s="24">
        <v>40759</v>
      </c>
      <c r="G189" s="25">
        <v>7.8999999999999799</v>
      </c>
      <c r="H189" s="26">
        <v>2.4583253314094E-2</v>
      </c>
      <c r="J189" s="24">
        <v>40759</v>
      </c>
      <c r="K189" s="25">
        <v>7.8999999999999799</v>
      </c>
      <c r="L189" s="26">
        <v>2.5464303138573601E-2</v>
      </c>
    </row>
    <row r="190" spans="2:12" ht="13.2" customHeight="1" x14ac:dyDescent="0.25">
      <c r="B190" s="24">
        <v>40758</v>
      </c>
      <c r="C190" s="25">
        <v>20</v>
      </c>
      <c r="D190" s="26">
        <v>1.90609119881546E-2</v>
      </c>
      <c r="F190" s="24">
        <v>40758</v>
      </c>
      <c r="G190" s="25">
        <v>7.9499999999999797</v>
      </c>
      <c r="H190" s="26">
        <v>2.4598867523263401E-2</v>
      </c>
      <c r="J190" s="24">
        <v>40758</v>
      </c>
      <c r="K190" s="25">
        <v>7.9499999999999797</v>
      </c>
      <c r="L190" s="26">
        <v>2.55255252960267E-2</v>
      </c>
    </row>
    <row r="191" spans="2:12" ht="13.2" customHeight="1" x14ac:dyDescent="0.25">
      <c r="B191" s="24">
        <v>40757</v>
      </c>
      <c r="C191" s="25">
        <v>20.125</v>
      </c>
      <c r="D191" s="26">
        <v>1.9074412022373002E-2</v>
      </c>
      <c r="F191" s="24">
        <v>40757</v>
      </c>
      <c r="G191" s="25">
        <v>7.9999999999999796</v>
      </c>
      <c r="H191" s="26">
        <v>2.4614481732432799E-2</v>
      </c>
      <c r="J191" s="24">
        <v>40757</v>
      </c>
      <c r="K191" s="25">
        <v>7.9999999999999796</v>
      </c>
      <c r="L191" s="26">
        <v>2.5586747453479702E-2</v>
      </c>
    </row>
    <row r="192" spans="2:12" ht="13.2" customHeight="1" x14ac:dyDescent="0.25">
      <c r="B192" s="24">
        <v>40756</v>
      </c>
      <c r="C192" s="25">
        <v>20.25</v>
      </c>
      <c r="D192" s="26">
        <v>1.90880298479916E-2</v>
      </c>
      <c r="F192" s="24">
        <v>40756</v>
      </c>
      <c r="G192" s="25">
        <v>8.0499999999999794</v>
      </c>
      <c r="H192" s="26">
        <v>2.46300959416021E-2</v>
      </c>
      <c r="J192" s="24">
        <v>40756</v>
      </c>
      <c r="K192" s="25">
        <v>8.0499999999999794</v>
      </c>
      <c r="L192" s="26">
        <v>2.5647969610932801E-2</v>
      </c>
    </row>
    <row r="193" spans="2:12" ht="13.2" customHeight="1" x14ac:dyDescent="0.25">
      <c r="B193" s="24">
        <v>40755</v>
      </c>
      <c r="C193" s="25">
        <v>20.375</v>
      </c>
      <c r="D193" s="26">
        <v>1.91017491409535E-2</v>
      </c>
      <c r="F193" s="24">
        <v>40755</v>
      </c>
      <c r="G193" s="25">
        <v>8.0999999999999801</v>
      </c>
      <c r="H193" s="26">
        <v>2.4645710150771501E-2</v>
      </c>
      <c r="J193" s="24">
        <v>40755</v>
      </c>
      <c r="K193" s="25">
        <v>8.0999999999999801</v>
      </c>
      <c r="L193" s="26">
        <v>2.5709191768385899E-2</v>
      </c>
    </row>
    <row r="194" spans="2:12" ht="13.2" customHeight="1" x14ac:dyDescent="0.25">
      <c r="B194" s="24">
        <v>40754</v>
      </c>
      <c r="C194" s="25">
        <v>20.5</v>
      </c>
      <c r="D194" s="26">
        <v>1.9115553940111399E-2</v>
      </c>
      <c r="F194" s="24">
        <v>40754</v>
      </c>
      <c r="G194" s="25">
        <v>8.1499999999999808</v>
      </c>
      <c r="H194" s="26">
        <v>2.4661324359940898E-2</v>
      </c>
      <c r="J194" s="24">
        <v>40754</v>
      </c>
      <c r="K194" s="25">
        <v>8.1499999999999808</v>
      </c>
      <c r="L194" s="26">
        <v>2.5770413925838901E-2</v>
      </c>
    </row>
    <row r="195" spans="2:12" ht="13.2" customHeight="1" x14ac:dyDescent="0.25">
      <c r="B195" s="24">
        <v>40753</v>
      </c>
      <c r="C195" s="25">
        <v>20.625</v>
      </c>
      <c r="D195" s="26">
        <v>1.9129428671254799E-2</v>
      </c>
      <c r="F195" s="24">
        <v>40753</v>
      </c>
      <c r="G195" s="25">
        <v>8.1999999999999797</v>
      </c>
      <c r="H195" s="26">
        <v>2.46769385691103E-2</v>
      </c>
      <c r="J195" s="24">
        <v>40753</v>
      </c>
      <c r="K195" s="25">
        <v>8.1999999999999797</v>
      </c>
      <c r="L195" s="26">
        <v>2.5831636083292E-2</v>
      </c>
    </row>
    <row r="196" spans="2:12" ht="13.2" customHeight="1" x14ac:dyDescent="0.25">
      <c r="B196" s="24">
        <v>40752</v>
      </c>
      <c r="C196" s="25">
        <v>20.75</v>
      </c>
      <c r="D196" s="26">
        <v>1.9143358135455601E-2</v>
      </c>
      <c r="F196" s="24">
        <v>40752</v>
      </c>
      <c r="G196" s="25">
        <v>8.2499999999999805</v>
      </c>
      <c r="H196" s="26">
        <v>2.46925527782796E-2</v>
      </c>
      <c r="J196" s="24">
        <v>40752</v>
      </c>
      <c r="K196" s="25">
        <v>8.2499999999999805</v>
      </c>
      <c r="L196" s="26">
        <v>2.5892858240745002E-2</v>
      </c>
    </row>
    <row r="197" spans="2:12" ht="13.2" customHeight="1" x14ac:dyDescent="0.25">
      <c r="B197" s="24">
        <v>40751</v>
      </c>
      <c r="C197" s="25">
        <v>20.875</v>
      </c>
      <c r="D197" s="26">
        <v>1.9157327497831798E-2</v>
      </c>
      <c r="F197" s="24">
        <v>40751</v>
      </c>
      <c r="G197" s="25">
        <v>8.2999999999999901</v>
      </c>
      <c r="H197" s="26">
        <v>2.4708166987449001E-2</v>
      </c>
      <c r="J197" s="24">
        <v>40751</v>
      </c>
      <c r="K197" s="25">
        <v>8.2999999999999901</v>
      </c>
      <c r="L197" s="26">
        <v>2.59540803981981E-2</v>
      </c>
    </row>
    <row r="198" spans="2:12" ht="13.2" customHeight="1" x14ac:dyDescent="0.25">
      <c r="B198" s="24">
        <v>40750</v>
      </c>
      <c r="C198" s="25">
        <v>21</v>
      </c>
      <c r="D198" s="26">
        <v>1.9171322276712598E-2</v>
      </c>
      <c r="F198" s="24">
        <v>40750</v>
      </c>
      <c r="G198" s="25">
        <v>8.3499999999999908</v>
      </c>
      <c r="H198" s="26">
        <v>2.4723781196618399E-2</v>
      </c>
      <c r="J198" s="24">
        <v>40750</v>
      </c>
      <c r="K198" s="25">
        <v>8.3499999999999908</v>
      </c>
      <c r="L198" s="26">
        <v>2.6015302555651199E-2</v>
      </c>
    </row>
    <row r="199" spans="2:12" ht="13.2" customHeight="1" x14ac:dyDescent="0.25">
      <c r="B199" s="24">
        <v>40749</v>
      </c>
      <c r="C199" s="25">
        <v>21.125</v>
      </c>
      <c r="D199" s="26">
        <v>1.91853283331892E-2</v>
      </c>
      <c r="F199" s="24">
        <v>40749</v>
      </c>
      <c r="G199" s="25">
        <v>8.3999999999999897</v>
      </c>
      <c r="H199" s="26">
        <v>2.47393954057878E-2</v>
      </c>
      <c r="J199" s="24">
        <v>40749</v>
      </c>
      <c r="K199" s="25">
        <v>8.3999999999999897</v>
      </c>
      <c r="L199" s="26">
        <v>2.6076524713104201E-2</v>
      </c>
    </row>
    <row r="200" spans="2:12" ht="13.2" customHeight="1" x14ac:dyDescent="0.25">
      <c r="B200" s="24">
        <v>40748</v>
      </c>
      <c r="C200" s="25">
        <v>21.25</v>
      </c>
      <c r="D200" s="26">
        <v>1.9199331861032402E-2</v>
      </c>
      <c r="F200" s="24">
        <v>40748</v>
      </c>
      <c r="G200" s="25">
        <v>8.4499999999999904</v>
      </c>
      <c r="H200" s="26">
        <v>2.4755009614957101E-2</v>
      </c>
      <c r="J200" s="24">
        <v>40748</v>
      </c>
      <c r="K200" s="25">
        <v>8.4499999999999904</v>
      </c>
      <c r="L200" s="26">
        <v>2.61377468705573E-2</v>
      </c>
    </row>
    <row r="201" spans="2:12" ht="13.2" customHeight="1" x14ac:dyDescent="0.25">
      <c r="B201" s="24">
        <v>40747</v>
      </c>
      <c r="C201" s="25">
        <v>21.375</v>
      </c>
      <c r="D201" s="26">
        <v>1.9213319376966201E-2</v>
      </c>
      <c r="F201" s="24">
        <v>40747</v>
      </c>
      <c r="G201" s="25">
        <v>8.4999999999999893</v>
      </c>
      <c r="H201" s="26">
        <v>2.4770623824126502E-2</v>
      </c>
      <c r="J201" s="24">
        <v>40747</v>
      </c>
      <c r="K201" s="25">
        <v>8.4999999999999893</v>
      </c>
      <c r="L201" s="26">
        <v>2.6198969028010301E-2</v>
      </c>
    </row>
    <row r="202" spans="2:12" ht="13.2" customHeight="1" x14ac:dyDescent="0.25">
      <c r="B202" s="24">
        <v>40746</v>
      </c>
      <c r="C202" s="25">
        <v>21.5</v>
      </c>
      <c r="D202" s="26">
        <v>1.9227277711278901E-2</v>
      </c>
      <c r="F202" s="24">
        <v>40746</v>
      </c>
      <c r="G202" s="25">
        <v>8.5499999999999901</v>
      </c>
      <c r="H202" s="26">
        <v>2.4786238033295899E-2</v>
      </c>
      <c r="J202" s="24">
        <v>40746</v>
      </c>
      <c r="K202" s="25">
        <v>8.5499999999999901</v>
      </c>
      <c r="L202" s="26">
        <v>2.6277768937171399E-2</v>
      </c>
    </row>
    <row r="203" spans="2:12" ht="13.2" customHeight="1" x14ac:dyDescent="0.25">
      <c r="B203" s="24">
        <v>40745</v>
      </c>
      <c r="C203" s="25">
        <v>21.625</v>
      </c>
      <c r="D203" s="26">
        <v>1.9241193998760901E-2</v>
      </c>
      <c r="F203" s="24">
        <v>40745</v>
      </c>
      <c r="G203" s="25">
        <v>8.5999999999999908</v>
      </c>
      <c r="H203" s="26">
        <v>2.48018522424652E-2</v>
      </c>
      <c r="J203" s="24">
        <v>40745</v>
      </c>
      <c r="K203" s="25">
        <v>8.5999999999999908</v>
      </c>
      <c r="L203" s="26">
        <v>2.6362321565073201E-2</v>
      </c>
    </row>
    <row r="204" spans="2:12" ht="13.2" customHeight="1" x14ac:dyDescent="0.25">
      <c r="B204" s="24">
        <v>40744</v>
      </c>
      <c r="C204" s="25">
        <v>21.75</v>
      </c>
      <c r="D204" s="26">
        <v>1.9255055669954599E-2</v>
      </c>
      <c r="F204" s="24">
        <v>40744</v>
      </c>
      <c r="G204" s="25">
        <v>8.6499999999999897</v>
      </c>
      <c r="H204" s="26">
        <v>2.4817466451634601E-2</v>
      </c>
      <c r="J204" s="24">
        <v>40744</v>
      </c>
      <c r="K204" s="25">
        <v>8.6499999999999897</v>
      </c>
      <c r="L204" s="26">
        <v>2.6446874192974999E-2</v>
      </c>
    </row>
    <row r="205" spans="2:12" ht="13.2" customHeight="1" x14ac:dyDescent="0.25">
      <c r="B205" s="24">
        <v>40743</v>
      </c>
      <c r="C205" s="25">
        <v>21.875</v>
      </c>
      <c r="D205" s="26">
        <v>1.92688504427041E-2</v>
      </c>
      <c r="F205" s="24">
        <v>40743</v>
      </c>
      <c r="G205" s="25">
        <v>8.6999999999999904</v>
      </c>
      <c r="H205" s="26">
        <v>2.4833080660803999E-2</v>
      </c>
      <c r="J205" s="24">
        <v>40743</v>
      </c>
      <c r="K205" s="25">
        <v>8.6999999999999904</v>
      </c>
      <c r="L205" s="26">
        <v>2.6531426820876801E-2</v>
      </c>
    </row>
    <row r="206" spans="2:12" ht="13.2" customHeight="1" x14ac:dyDescent="0.25">
      <c r="B206" s="24">
        <v>40742</v>
      </c>
      <c r="C206" s="25">
        <v>22</v>
      </c>
      <c r="D206" s="26">
        <v>1.9282566313993499E-2</v>
      </c>
      <c r="F206" s="24">
        <v>40742</v>
      </c>
      <c r="G206" s="25">
        <v>8.7499999999999893</v>
      </c>
      <c r="H206" s="26">
        <v>2.48486948699734E-2</v>
      </c>
      <c r="J206" s="24">
        <v>40742</v>
      </c>
      <c r="K206" s="25">
        <v>8.7499999999999893</v>
      </c>
      <c r="L206" s="26">
        <v>2.66159794487787E-2</v>
      </c>
    </row>
    <row r="207" spans="2:12" ht="13.2" customHeight="1" x14ac:dyDescent="0.25">
      <c r="B207" s="24">
        <v>40741</v>
      </c>
      <c r="C207" s="25">
        <v>22.125</v>
      </c>
      <c r="D207" s="26">
        <v>1.9296191552061699E-2</v>
      </c>
      <c r="F207" s="24">
        <v>40741</v>
      </c>
      <c r="G207" s="25">
        <v>8.7999999999999901</v>
      </c>
      <c r="H207" s="26">
        <v>2.4944063167539901E-2</v>
      </c>
      <c r="J207" s="24">
        <v>40741</v>
      </c>
      <c r="K207" s="25">
        <v>8.7999999999999901</v>
      </c>
      <c r="L207" s="26">
        <v>2.6700532076680501E-2</v>
      </c>
    </row>
    <row r="208" spans="2:12" ht="13.2" customHeight="1" x14ac:dyDescent="0.25">
      <c r="B208" s="24">
        <v>40740</v>
      </c>
      <c r="C208" s="25">
        <v>22.25</v>
      </c>
      <c r="D208" s="26">
        <v>1.9309714688782301E-2</v>
      </c>
      <c r="F208" s="24">
        <v>40740</v>
      </c>
      <c r="G208" s="25">
        <v>8.8499999999999908</v>
      </c>
      <c r="H208" s="26">
        <v>2.50636425276556E-2</v>
      </c>
      <c r="J208" s="24">
        <v>40740</v>
      </c>
      <c r="K208" s="25">
        <v>8.8499999999999908</v>
      </c>
      <c r="L208" s="26">
        <v>2.6785084704582299E-2</v>
      </c>
    </row>
    <row r="209" spans="2:12" ht="13.2" customHeight="1" x14ac:dyDescent="0.25">
      <c r="B209" s="24">
        <v>40739</v>
      </c>
      <c r="C209" s="25">
        <v>22.375</v>
      </c>
      <c r="D209" s="26">
        <v>1.9323124512300099E-2</v>
      </c>
      <c r="F209" s="24">
        <v>40739</v>
      </c>
      <c r="G209" s="25">
        <v>8.8999999999999897</v>
      </c>
      <c r="H209" s="26">
        <v>2.51832218877713E-2</v>
      </c>
      <c r="J209" s="24">
        <v>40739</v>
      </c>
      <c r="K209" s="25">
        <v>8.8999999999999897</v>
      </c>
      <c r="L209" s="26">
        <v>2.6869637332484101E-2</v>
      </c>
    </row>
    <row r="210" spans="2:12" ht="13.2" customHeight="1" x14ac:dyDescent="0.25">
      <c r="B210" s="24">
        <v>40738</v>
      </c>
      <c r="C210" s="25">
        <v>22.5</v>
      </c>
      <c r="D210" s="26">
        <v>1.93364100599124E-2</v>
      </c>
      <c r="F210" s="24">
        <v>40738</v>
      </c>
      <c r="G210" s="25">
        <v>8.9499999999999904</v>
      </c>
      <c r="H210" s="26">
        <v>2.5302801247886999E-2</v>
      </c>
      <c r="J210" s="24">
        <v>40738</v>
      </c>
      <c r="K210" s="25">
        <v>8.9499999999999904</v>
      </c>
      <c r="L210" s="26">
        <v>2.6954189960386E-2</v>
      </c>
    </row>
    <row r="211" spans="2:12" ht="13.2" customHeight="1" x14ac:dyDescent="0.25">
      <c r="B211" s="24">
        <v>40737</v>
      </c>
      <c r="C211" s="25">
        <v>22.625</v>
      </c>
      <c r="D211" s="26">
        <v>1.9349560611185802E-2</v>
      </c>
      <c r="F211" s="24">
        <v>40737</v>
      </c>
      <c r="G211" s="25">
        <v>9</v>
      </c>
      <c r="H211" s="26">
        <v>2.5422380608002702E-2</v>
      </c>
      <c r="J211" s="24">
        <v>40737</v>
      </c>
      <c r="K211" s="25">
        <v>9</v>
      </c>
      <c r="L211" s="26">
        <v>2.7038742588287801E-2</v>
      </c>
    </row>
    <row r="212" spans="2:12" ht="13.2" customHeight="1" x14ac:dyDescent="0.25">
      <c r="B212" s="24">
        <v>40736</v>
      </c>
      <c r="C212" s="25">
        <v>22.75</v>
      </c>
      <c r="D212" s="26">
        <v>1.9362565681301E-2</v>
      </c>
      <c r="F212" s="24">
        <v>40736</v>
      </c>
      <c r="G212" s="25">
        <v>9.0500000000000007</v>
      </c>
      <c r="H212" s="26">
        <v>2.5541959968118401E-2</v>
      </c>
      <c r="J212" s="24">
        <v>40736</v>
      </c>
      <c r="K212" s="25">
        <v>9.0500000000000007</v>
      </c>
      <c r="L212" s="26">
        <v>2.71232952161896E-2</v>
      </c>
    </row>
    <row r="213" spans="2:12" ht="13.2" customHeight="1" x14ac:dyDescent="0.25">
      <c r="B213" s="24">
        <v>40735</v>
      </c>
      <c r="C213" s="25">
        <v>22.875</v>
      </c>
      <c r="D213" s="26">
        <v>1.9375415014615201E-2</v>
      </c>
      <c r="F213" s="24">
        <v>40735</v>
      </c>
      <c r="G213" s="25">
        <v>9.1</v>
      </c>
      <c r="H213" s="26">
        <v>2.56615393282341E-2</v>
      </c>
      <c r="J213" s="24">
        <v>40735</v>
      </c>
      <c r="K213" s="25">
        <v>9.1</v>
      </c>
      <c r="L213" s="26">
        <v>2.7207847844091498E-2</v>
      </c>
    </row>
    <row r="214" spans="2:12" ht="13.2" customHeight="1" x14ac:dyDescent="0.25">
      <c r="B214" s="24">
        <v>40734</v>
      </c>
      <c r="C214" s="25">
        <v>23</v>
      </c>
      <c r="D214" s="26">
        <v>1.93880985784343E-2</v>
      </c>
      <c r="F214" s="24">
        <v>40734</v>
      </c>
      <c r="G214" s="25">
        <v>9.15</v>
      </c>
      <c r="H214" s="26">
        <v>2.5781118688349799E-2</v>
      </c>
      <c r="J214" s="24">
        <v>40734</v>
      </c>
      <c r="K214" s="25">
        <v>9.15</v>
      </c>
      <c r="L214" s="26">
        <v>2.72924004719933E-2</v>
      </c>
    </row>
    <row r="215" spans="2:12" ht="13.2" customHeight="1" x14ac:dyDescent="0.25">
      <c r="B215" s="24">
        <v>40733</v>
      </c>
      <c r="C215" s="25">
        <v>23.125</v>
      </c>
      <c r="D215" s="26">
        <v>1.94006065569871E-2</v>
      </c>
      <c r="F215" s="24">
        <v>40733</v>
      </c>
      <c r="G215" s="25">
        <v>9.1999999999999993</v>
      </c>
      <c r="H215" s="26">
        <v>2.5900698048465402E-2</v>
      </c>
      <c r="J215" s="24">
        <v>40733</v>
      </c>
      <c r="K215" s="25">
        <v>9.1999999999999993</v>
      </c>
      <c r="L215" s="26">
        <v>2.7376953099895102E-2</v>
      </c>
    </row>
    <row r="216" spans="2:12" ht="13.2" customHeight="1" x14ac:dyDescent="0.25">
      <c r="B216" s="24">
        <v>40732</v>
      </c>
      <c r="C216" s="25">
        <v>23.25</v>
      </c>
      <c r="D216" s="26">
        <v>1.9412929345594399E-2</v>
      </c>
      <c r="F216" s="24">
        <v>40732</v>
      </c>
      <c r="G216" s="25">
        <v>9.25</v>
      </c>
      <c r="H216" s="26">
        <v>2.6020277408581101E-2</v>
      </c>
      <c r="J216" s="24">
        <v>40732</v>
      </c>
      <c r="K216" s="25">
        <v>9.25</v>
      </c>
      <c r="L216" s="26">
        <v>2.7461505727797E-2</v>
      </c>
    </row>
    <row r="217" spans="2:12" ht="13.2" customHeight="1" x14ac:dyDescent="0.25">
      <c r="B217" s="24">
        <v>40731</v>
      </c>
      <c r="C217" s="25">
        <v>23.375</v>
      </c>
      <c r="D217" s="26">
        <v>1.9425057545024899E-2</v>
      </c>
      <c r="F217" s="24">
        <v>40731</v>
      </c>
      <c r="G217" s="25">
        <v>9.3000000000000007</v>
      </c>
      <c r="H217" s="26">
        <v>2.61398567686968E-2</v>
      </c>
      <c r="J217" s="24">
        <v>40731</v>
      </c>
      <c r="K217" s="25">
        <v>9.3000000000000007</v>
      </c>
      <c r="L217" s="26">
        <v>2.7546058355698799E-2</v>
      </c>
    </row>
    <row r="218" spans="2:12" ht="13.2" customHeight="1" x14ac:dyDescent="0.25">
      <c r="B218" s="24">
        <v>40730</v>
      </c>
      <c r="C218" s="25">
        <v>23.5</v>
      </c>
      <c r="D218" s="26">
        <v>1.94369819560305E-2</v>
      </c>
      <c r="F218" s="24">
        <v>40730</v>
      </c>
      <c r="G218" s="25">
        <v>9.35</v>
      </c>
      <c r="H218" s="26">
        <v>2.6259436128812499E-2</v>
      </c>
      <c r="J218" s="24">
        <v>40730</v>
      </c>
      <c r="K218" s="25">
        <v>9.35</v>
      </c>
      <c r="L218" s="26">
        <v>2.76306109836006E-2</v>
      </c>
    </row>
    <row r="219" spans="2:12" ht="13.2" customHeight="1" x14ac:dyDescent="0.25">
      <c r="B219" s="24">
        <v>40729</v>
      </c>
      <c r="C219" s="25">
        <v>23.625</v>
      </c>
      <c r="D219" s="26">
        <v>1.94486935740566E-2</v>
      </c>
      <c r="F219" s="24">
        <v>40729</v>
      </c>
      <c r="G219" s="25">
        <v>9.4</v>
      </c>
      <c r="H219" s="26">
        <v>2.6379015488928199E-2</v>
      </c>
      <c r="J219" s="24">
        <v>40729</v>
      </c>
      <c r="K219" s="25">
        <v>9.4</v>
      </c>
      <c r="L219" s="26">
        <v>2.7715163611502398E-2</v>
      </c>
    </row>
    <row r="220" spans="2:12" ht="13.2" customHeight="1" x14ac:dyDescent="0.25">
      <c r="B220" s="24">
        <v>40728</v>
      </c>
      <c r="C220" s="25">
        <v>23.75</v>
      </c>
      <c r="D220" s="26">
        <v>1.9460183584117899E-2</v>
      </c>
      <c r="F220" s="24">
        <v>40728</v>
      </c>
      <c r="G220" s="25">
        <v>9.4499999999999993</v>
      </c>
      <c r="H220" s="26">
        <v>2.6498594849043901E-2</v>
      </c>
      <c r="J220" s="24">
        <v>40728</v>
      </c>
      <c r="K220" s="25">
        <v>9.4499999999999993</v>
      </c>
      <c r="L220" s="26">
        <v>2.7799716239404301E-2</v>
      </c>
    </row>
    <row r="221" spans="2:12" ht="13.2" customHeight="1" x14ac:dyDescent="0.25">
      <c r="B221" s="24">
        <v>40727</v>
      </c>
      <c r="C221" s="25">
        <v>23.875</v>
      </c>
      <c r="D221" s="26">
        <v>1.9471443355836299E-2</v>
      </c>
      <c r="F221" s="24">
        <v>40727</v>
      </c>
      <c r="G221" s="25">
        <v>9.5</v>
      </c>
      <c r="H221" s="26">
        <v>2.6618174209159601E-2</v>
      </c>
      <c r="J221" s="24">
        <v>40727</v>
      </c>
      <c r="K221" s="25">
        <v>9.5</v>
      </c>
      <c r="L221" s="26">
        <v>2.7884268867306099E-2</v>
      </c>
    </row>
    <row r="222" spans="2:12" ht="13.2" customHeight="1" x14ac:dyDescent="0.25">
      <c r="B222" s="24">
        <v>40726</v>
      </c>
      <c r="C222" s="25">
        <v>24</v>
      </c>
      <c r="D222" s="26">
        <v>1.94824644386331E-2</v>
      </c>
      <c r="F222" s="24">
        <v>40726</v>
      </c>
      <c r="G222" s="25">
        <v>9.5500000000000007</v>
      </c>
      <c r="H222" s="26">
        <v>2.67377535692753E-2</v>
      </c>
      <c r="J222" s="24">
        <v>40726</v>
      </c>
      <c r="K222" s="25">
        <v>9.5500000000000007</v>
      </c>
      <c r="L222" s="26">
        <v>2.7940298038756198E-2</v>
      </c>
    </row>
    <row r="223" spans="2:12" ht="13.2" customHeight="1" x14ac:dyDescent="0.25">
      <c r="B223" s="24">
        <v>40725</v>
      </c>
      <c r="C223" s="25">
        <v>24.125</v>
      </c>
      <c r="D223" s="26">
        <v>1.9493238557071201E-2</v>
      </c>
      <c r="F223" s="24">
        <v>40725</v>
      </c>
      <c r="G223" s="25">
        <v>9.6</v>
      </c>
      <c r="H223" s="26">
        <v>2.6857332929390999E-2</v>
      </c>
      <c r="J223" s="24">
        <v>40725</v>
      </c>
      <c r="K223" s="25">
        <v>9.6</v>
      </c>
      <c r="L223" s="26">
        <v>2.7989558932404301E-2</v>
      </c>
    </row>
    <row r="224" spans="2:12" ht="13.2" customHeight="1" x14ac:dyDescent="0.25">
      <c r="B224" s="24">
        <v>40724</v>
      </c>
      <c r="C224" s="25">
        <v>24.25</v>
      </c>
      <c r="D224" s="26">
        <v>1.9503757606340998E-2</v>
      </c>
      <c r="F224" s="24">
        <v>40724</v>
      </c>
      <c r="G224" s="25">
        <v>9.65</v>
      </c>
      <c r="H224" s="26">
        <v>2.6976912289506699E-2</v>
      </c>
      <c r="J224" s="24">
        <v>40724</v>
      </c>
      <c r="K224" s="25">
        <v>9.65</v>
      </c>
      <c r="L224" s="26">
        <v>2.8038819826052299E-2</v>
      </c>
    </row>
    <row r="225" spans="2:12" ht="13.2" customHeight="1" x14ac:dyDescent="0.25">
      <c r="B225" s="24">
        <v>40723</v>
      </c>
      <c r="C225" s="25">
        <v>24.375</v>
      </c>
      <c r="D225" s="26">
        <v>1.95140136478856E-2</v>
      </c>
      <c r="F225" s="24">
        <v>40723</v>
      </c>
      <c r="G225" s="25">
        <v>9.6999999999999993</v>
      </c>
      <c r="H225" s="26">
        <v>2.7096491649622401E-2</v>
      </c>
      <c r="J225" s="24">
        <v>40723</v>
      </c>
      <c r="K225" s="25">
        <v>9.6999999999999993</v>
      </c>
      <c r="L225" s="26">
        <v>2.8088080719700301E-2</v>
      </c>
    </row>
    <row r="226" spans="2:12" ht="13.2" customHeight="1" x14ac:dyDescent="0.25">
      <c r="B226" s="24">
        <v>40722</v>
      </c>
      <c r="C226" s="25">
        <v>24.5</v>
      </c>
      <c r="D226" s="26">
        <v>1.9523998905159198E-2</v>
      </c>
      <c r="F226" s="24">
        <v>40722</v>
      </c>
      <c r="G226" s="25">
        <v>9.7500000000000107</v>
      </c>
      <c r="H226" s="26">
        <v>2.7216071009738101E-2</v>
      </c>
      <c r="J226" s="24">
        <v>40722</v>
      </c>
      <c r="K226" s="25">
        <v>9.7500000000000107</v>
      </c>
      <c r="L226" s="26">
        <v>2.81373416133484E-2</v>
      </c>
    </row>
    <row r="227" spans="2:12" ht="13.2" customHeight="1" x14ac:dyDescent="0.25">
      <c r="B227" s="24">
        <v>40721</v>
      </c>
      <c r="C227" s="25">
        <v>24.625</v>
      </c>
      <c r="D227" s="26">
        <v>1.9533705759515602E-2</v>
      </c>
      <c r="F227" s="24">
        <v>40721</v>
      </c>
      <c r="G227" s="25">
        <v>9.8000000000000096</v>
      </c>
      <c r="H227" s="26">
        <v>2.7267149797538099E-2</v>
      </c>
      <c r="J227" s="24">
        <v>40721</v>
      </c>
      <c r="K227" s="25">
        <v>9.8000000000000096</v>
      </c>
      <c r="L227" s="26">
        <v>2.8186602506996401E-2</v>
      </c>
    </row>
    <row r="228" spans="2:12" ht="13.2" customHeight="1" x14ac:dyDescent="0.25">
      <c r="B228" s="24">
        <v>40720</v>
      </c>
      <c r="C228" s="25">
        <v>24.75</v>
      </c>
      <c r="D228" s="26">
        <v>1.95431267462205E-2</v>
      </c>
      <c r="F228" s="24">
        <v>40720</v>
      </c>
      <c r="G228" s="25">
        <v>9.8500000000000103</v>
      </c>
      <c r="H228" s="26">
        <v>2.7297433768742399E-2</v>
      </c>
      <c r="J228" s="24">
        <v>40720</v>
      </c>
      <c r="K228" s="25">
        <v>9.8500000000000103</v>
      </c>
      <c r="L228" s="26">
        <v>2.82358634006445E-2</v>
      </c>
    </row>
    <row r="229" spans="2:12" ht="13.2" customHeight="1" x14ac:dyDescent="0.25">
      <c r="B229" s="24">
        <v>40719</v>
      </c>
      <c r="C229" s="25">
        <v>24.875</v>
      </c>
      <c r="D229" s="26">
        <v>1.9552254550584701E-2</v>
      </c>
      <c r="F229" s="24">
        <v>40719</v>
      </c>
      <c r="G229" s="25">
        <v>9.9000000000000092</v>
      </c>
      <c r="H229" s="26">
        <v>2.7327717739946598E-2</v>
      </c>
      <c r="J229" s="24">
        <v>40719</v>
      </c>
      <c r="K229" s="25">
        <v>9.9000000000000092</v>
      </c>
      <c r="L229" s="26">
        <v>2.8285124294292498E-2</v>
      </c>
    </row>
    <row r="230" spans="2:12" ht="13.2" customHeight="1" x14ac:dyDescent="0.25">
      <c r="B230" s="24">
        <v>40718</v>
      </c>
      <c r="C230" s="25">
        <v>25</v>
      </c>
      <c r="D230" s="26">
        <v>1.9561082004212599E-2</v>
      </c>
      <c r="F230" s="24">
        <v>40718</v>
      </c>
      <c r="G230" s="25">
        <v>9.9500000000000099</v>
      </c>
      <c r="H230" s="26">
        <v>2.7358001711150898E-2</v>
      </c>
      <c r="J230" s="24">
        <v>40718</v>
      </c>
      <c r="K230" s="25">
        <v>9.9500000000000099</v>
      </c>
      <c r="L230" s="26">
        <v>2.83343851879405E-2</v>
      </c>
    </row>
    <row r="231" spans="2:12" ht="13.2" customHeight="1" x14ac:dyDescent="0.25">
      <c r="B231" s="24">
        <v>40717</v>
      </c>
      <c r="C231" s="25">
        <v>25.125</v>
      </c>
      <c r="D231" s="26">
        <v>1.95696048627482E-2</v>
      </c>
      <c r="F231" s="24">
        <v>40717</v>
      </c>
      <c r="G231" s="25">
        <v>10</v>
      </c>
      <c r="H231" s="26">
        <v>2.7388285682355101E-2</v>
      </c>
      <c r="J231" s="24">
        <v>40717</v>
      </c>
      <c r="K231" s="25">
        <v>10</v>
      </c>
      <c r="L231" s="26">
        <v>2.8383646081588599E-2</v>
      </c>
    </row>
    <row r="232" spans="2:12" ht="13.2" customHeight="1" x14ac:dyDescent="0.25">
      <c r="B232" s="24">
        <v>40716</v>
      </c>
      <c r="C232" s="25">
        <v>25.25</v>
      </c>
      <c r="D232" s="26">
        <v>1.9577839241309802E-2</v>
      </c>
      <c r="F232" s="24">
        <v>40716</v>
      </c>
      <c r="G232" s="25">
        <v>10.050000000000001</v>
      </c>
      <c r="H232" s="26">
        <v>2.7418569653559401E-2</v>
      </c>
      <c r="J232" s="24">
        <v>40716</v>
      </c>
      <c r="K232" s="25">
        <v>10.050000000000001</v>
      </c>
      <c r="L232" s="26">
        <v>2.8432906975236601E-2</v>
      </c>
    </row>
    <row r="233" spans="2:12" ht="13.2" customHeight="1" x14ac:dyDescent="0.25">
      <c r="B233" s="24">
        <v>40715</v>
      </c>
      <c r="C233" s="25">
        <v>25.375</v>
      </c>
      <c r="D233" s="26">
        <v>1.9585809910992399E-2</v>
      </c>
      <c r="F233" s="24">
        <v>40715</v>
      </c>
      <c r="G233" s="25">
        <v>10.1</v>
      </c>
      <c r="H233" s="26">
        <v>2.7448853624763601E-2</v>
      </c>
      <c r="J233" s="24">
        <v>40715</v>
      </c>
      <c r="K233" s="25">
        <v>10.1</v>
      </c>
      <c r="L233" s="26">
        <v>2.8482167868884599E-2</v>
      </c>
    </row>
    <row r="234" spans="2:12" ht="13.2" customHeight="1" x14ac:dyDescent="0.25">
      <c r="B234" s="24">
        <v>40714</v>
      </c>
      <c r="C234" s="25">
        <v>25.5</v>
      </c>
      <c r="D234" s="26">
        <v>1.9593541197848501E-2</v>
      </c>
      <c r="F234" s="24">
        <v>40714</v>
      </c>
      <c r="G234" s="25">
        <v>10.15</v>
      </c>
      <c r="H234" s="26">
        <v>2.7479137595967901E-2</v>
      </c>
      <c r="J234" s="24">
        <v>40714</v>
      </c>
      <c r="K234" s="25">
        <v>10.15</v>
      </c>
      <c r="L234" s="26">
        <v>2.8531428762532701E-2</v>
      </c>
    </row>
    <row r="235" spans="2:12" ht="13.2" customHeight="1" x14ac:dyDescent="0.25">
      <c r="B235" s="24">
        <v>40713</v>
      </c>
      <c r="C235" s="25">
        <v>25.625</v>
      </c>
      <c r="D235" s="26">
        <v>1.96010569532757E-2</v>
      </c>
      <c r="F235" s="24">
        <v>40713</v>
      </c>
      <c r="G235" s="25">
        <v>10.199999999999999</v>
      </c>
      <c r="H235" s="26">
        <v>2.75094215671721E-2</v>
      </c>
      <c r="J235" s="24">
        <v>40713</v>
      </c>
      <c r="K235" s="25">
        <v>10.199999999999999</v>
      </c>
      <c r="L235" s="26">
        <v>2.8580689656180699E-2</v>
      </c>
    </row>
    <row r="236" spans="2:12" ht="13.2" customHeight="1" x14ac:dyDescent="0.25">
      <c r="B236" s="24">
        <v>40712</v>
      </c>
      <c r="C236" s="25">
        <v>25.75</v>
      </c>
      <c r="D236" s="26">
        <v>1.9608380565537899E-2</v>
      </c>
      <c r="F236" s="24">
        <v>40712</v>
      </c>
      <c r="G236" s="25">
        <v>10.25</v>
      </c>
      <c r="H236" s="26">
        <v>2.75397055383764E-2</v>
      </c>
      <c r="J236" s="24">
        <v>40712</v>
      </c>
      <c r="K236" s="25">
        <v>10.25</v>
      </c>
      <c r="L236" s="26">
        <v>2.8629950549828701E-2</v>
      </c>
    </row>
    <row r="237" spans="2:12" ht="13.2" customHeight="1" x14ac:dyDescent="0.25">
      <c r="B237" s="24">
        <v>40711</v>
      </c>
      <c r="C237" s="25">
        <v>25.875</v>
      </c>
      <c r="D237" s="26">
        <v>1.9615534970951701E-2</v>
      </c>
      <c r="F237" s="24">
        <v>40711</v>
      </c>
      <c r="G237" s="25">
        <v>10.3</v>
      </c>
      <c r="H237" s="26">
        <v>2.75699895095806E-2</v>
      </c>
      <c r="J237" s="24">
        <v>40711</v>
      </c>
      <c r="K237" s="25">
        <v>10.3</v>
      </c>
      <c r="L237" s="26">
        <v>2.86792114434768E-2</v>
      </c>
    </row>
    <row r="238" spans="2:12" ht="13.2" customHeight="1" x14ac:dyDescent="0.25">
      <c r="B238" s="24">
        <v>40710</v>
      </c>
      <c r="C238" s="25">
        <v>26</v>
      </c>
      <c r="D238" s="26">
        <v>1.96225426647509E-2</v>
      </c>
      <c r="F238" s="24">
        <v>40710</v>
      </c>
      <c r="G238" s="25">
        <v>10.35</v>
      </c>
      <c r="H238" s="26">
        <v>2.76002734807849E-2</v>
      </c>
      <c r="J238" s="24">
        <v>40710</v>
      </c>
      <c r="K238" s="25">
        <v>10.35</v>
      </c>
      <c r="L238" s="26">
        <v>2.8728472337124802E-2</v>
      </c>
    </row>
    <row r="239" spans="2:12" ht="13.2" customHeight="1" x14ac:dyDescent="0.25">
      <c r="B239" s="24">
        <v>40709</v>
      </c>
      <c r="C239" s="25">
        <v>26.125</v>
      </c>
      <c r="D239" s="26">
        <v>1.9629425711638199E-2</v>
      </c>
      <c r="F239" s="24">
        <v>40709</v>
      </c>
      <c r="G239" s="25">
        <v>10.4</v>
      </c>
      <c r="H239" s="26">
        <v>2.7630557451989099E-2</v>
      </c>
      <c r="J239" s="24">
        <v>40709</v>
      </c>
      <c r="K239" s="25">
        <v>10.4</v>
      </c>
      <c r="L239" s="26">
        <v>2.8777733230772901E-2</v>
      </c>
    </row>
    <row r="240" spans="2:12" ht="13.2" customHeight="1" x14ac:dyDescent="0.25">
      <c r="B240" s="24">
        <v>40708</v>
      </c>
      <c r="C240" s="25">
        <v>26.25</v>
      </c>
      <c r="D240" s="26">
        <v>1.9636205756036602E-2</v>
      </c>
      <c r="F240" s="24">
        <v>40708</v>
      </c>
      <c r="G240" s="25">
        <v>10.45</v>
      </c>
      <c r="H240" s="26">
        <v>2.7660841423193399E-2</v>
      </c>
      <c r="J240" s="24">
        <v>40708</v>
      </c>
      <c r="K240" s="25">
        <v>10.45</v>
      </c>
      <c r="L240" s="26">
        <v>2.8826994124420899E-2</v>
      </c>
    </row>
    <row r="241" spans="2:12" ht="13.2" customHeight="1" x14ac:dyDescent="0.25">
      <c r="B241" s="24">
        <v>40707</v>
      </c>
      <c r="C241" s="25">
        <v>26.375</v>
      </c>
      <c r="D241" s="26">
        <v>1.9642904032047999E-2</v>
      </c>
      <c r="F241" s="24">
        <v>40707</v>
      </c>
      <c r="G241" s="25">
        <v>10.5</v>
      </c>
      <c r="H241" s="26">
        <v>2.7691125394397598E-2</v>
      </c>
      <c r="J241" s="24">
        <v>40707</v>
      </c>
      <c r="K241" s="25">
        <v>10.5</v>
      </c>
      <c r="L241" s="26">
        <v>2.8876255018068901E-2</v>
      </c>
    </row>
    <row r="242" spans="2:12" ht="13.2" customHeight="1" x14ac:dyDescent="0.25">
      <c r="B242" s="24">
        <v>40706</v>
      </c>
      <c r="C242" s="25">
        <v>26.5</v>
      </c>
      <c r="D242" s="26">
        <v>1.9649541373131001E-2</v>
      </c>
      <c r="F242" s="24">
        <v>40706</v>
      </c>
      <c r="G242" s="25">
        <v>10.55</v>
      </c>
      <c r="H242" s="26">
        <v>2.7721409365601898E-2</v>
      </c>
      <c r="J242" s="24">
        <v>40706</v>
      </c>
      <c r="K242" s="25">
        <v>10.55</v>
      </c>
      <c r="L242" s="26">
        <v>2.8925515911716999E-2</v>
      </c>
    </row>
    <row r="243" spans="2:12" ht="13.2" customHeight="1" x14ac:dyDescent="0.25">
      <c r="B243" s="24">
        <v>40705</v>
      </c>
      <c r="C243" s="25">
        <v>26.625</v>
      </c>
      <c r="D243" s="26">
        <v>1.9656138221505502E-2</v>
      </c>
      <c r="F243" s="24">
        <v>40705</v>
      </c>
      <c r="G243" s="25">
        <v>10.6</v>
      </c>
      <c r="H243" s="26">
        <v>2.7751693336806101E-2</v>
      </c>
      <c r="J243" s="24">
        <v>40705</v>
      </c>
      <c r="K243" s="25">
        <v>10.6</v>
      </c>
      <c r="L243" s="26">
        <v>2.8974776805365001E-2</v>
      </c>
    </row>
    <row r="244" spans="2:12" ht="13.2" customHeight="1" x14ac:dyDescent="0.25">
      <c r="B244" s="24">
        <v>40704</v>
      </c>
      <c r="C244" s="25">
        <v>26.75</v>
      </c>
      <c r="D244" s="26">
        <v>1.9662714637294E-2</v>
      </c>
      <c r="F244" s="24">
        <v>40704</v>
      </c>
      <c r="G244" s="25">
        <v>10.65</v>
      </c>
      <c r="H244" s="26">
        <v>2.7781977308010401E-2</v>
      </c>
      <c r="J244" s="24">
        <v>40704</v>
      </c>
      <c r="K244" s="25">
        <v>10.65</v>
      </c>
      <c r="L244" s="26">
        <v>2.9024037699012999E-2</v>
      </c>
    </row>
    <row r="245" spans="2:12" ht="13.2" customHeight="1" x14ac:dyDescent="0.25">
      <c r="B245" s="24">
        <v>40703</v>
      </c>
      <c r="C245" s="25">
        <v>26.875</v>
      </c>
      <c r="D245" s="26">
        <v>1.9669290307407002E-2</v>
      </c>
      <c r="F245" s="24">
        <v>40703</v>
      </c>
      <c r="G245" s="25">
        <v>10.7</v>
      </c>
      <c r="H245" s="26">
        <v>2.7812261279214601E-2</v>
      </c>
      <c r="J245" s="24">
        <v>40703</v>
      </c>
      <c r="K245" s="25">
        <v>10.7</v>
      </c>
      <c r="L245" s="26">
        <v>2.9073298592661102E-2</v>
      </c>
    </row>
    <row r="246" spans="2:12" ht="13.2" customHeight="1" x14ac:dyDescent="0.25">
      <c r="B246" s="24">
        <v>40702</v>
      </c>
      <c r="C246" s="25">
        <v>27</v>
      </c>
      <c r="D246" s="26">
        <v>1.96758845541831E-2</v>
      </c>
      <c r="F246" s="24">
        <v>40702</v>
      </c>
      <c r="G246" s="25">
        <v>10.75</v>
      </c>
      <c r="H246" s="26">
        <v>2.7842545250418901E-2</v>
      </c>
      <c r="J246" s="24">
        <v>40702</v>
      </c>
      <c r="K246" s="25">
        <v>10.75</v>
      </c>
      <c r="L246" s="26">
        <v>2.91225594863091E-2</v>
      </c>
    </row>
    <row r="247" spans="2:12" ht="13.2" customHeight="1" x14ac:dyDescent="0.25">
      <c r="B247" s="24">
        <v>40701</v>
      </c>
      <c r="C247" s="25">
        <v>27.125</v>
      </c>
      <c r="D247" s="26">
        <v>1.9682516343788301E-2</v>
      </c>
      <c r="F247" s="24">
        <v>40701</v>
      </c>
      <c r="G247" s="25">
        <v>10.8</v>
      </c>
      <c r="H247" s="26">
        <v>2.78728292216231E-2</v>
      </c>
      <c r="J247" s="24">
        <v>40701</v>
      </c>
      <c r="K247" s="25">
        <v>10.8</v>
      </c>
      <c r="L247" s="26">
        <v>2.9171820379957199E-2</v>
      </c>
    </row>
    <row r="248" spans="2:12" ht="13.2" customHeight="1" x14ac:dyDescent="0.25">
      <c r="B248" s="24">
        <v>40700</v>
      </c>
      <c r="C248" s="25">
        <v>27.25</v>
      </c>
      <c r="D248" s="26">
        <v>1.9689204294385899E-2</v>
      </c>
      <c r="F248" s="24">
        <v>40700</v>
      </c>
      <c r="G248" s="25">
        <v>10.85</v>
      </c>
      <c r="H248" s="26">
        <v>2.7903113192827299E-2</v>
      </c>
      <c r="J248" s="24">
        <v>40700</v>
      </c>
      <c r="K248" s="25">
        <v>10.85</v>
      </c>
      <c r="L248" s="26">
        <v>2.92210812736052E-2</v>
      </c>
    </row>
    <row r="249" spans="2:12" ht="13.2" customHeight="1" x14ac:dyDescent="0.25">
      <c r="B249" s="24">
        <v>40699</v>
      </c>
      <c r="C249" s="25">
        <v>27.375</v>
      </c>
      <c r="D249" s="26">
        <v>1.9695966684081301E-2</v>
      </c>
      <c r="F249" s="24">
        <v>40699</v>
      </c>
      <c r="G249" s="25">
        <v>10.9</v>
      </c>
      <c r="H249" s="26">
        <v>2.79333971640316E-2</v>
      </c>
      <c r="J249" s="24">
        <v>40699</v>
      </c>
      <c r="K249" s="25">
        <v>10.9</v>
      </c>
      <c r="L249" s="26">
        <v>2.9270342167253199E-2</v>
      </c>
    </row>
    <row r="250" spans="2:12" ht="13.2" customHeight="1" x14ac:dyDescent="0.25">
      <c r="B250" s="24">
        <v>40698</v>
      </c>
      <c r="C250" s="25">
        <v>27.5</v>
      </c>
      <c r="D250" s="26">
        <v>1.9702821458650599E-2</v>
      </c>
      <c r="F250" s="24">
        <v>40698</v>
      </c>
      <c r="G250" s="25">
        <v>10.95</v>
      </c>
      <c r="H250" s="26">
        <v>2.7963681135235799E-2</v>
      </c>
      <c r="J250" s="24">
        <v>40698</v>
      </c>
      <c r="K250" s="25">
        <v>10.95</v>
      </c>
      <c r="L250" s="26">
        <v>2.9319603060901301E-2</v>
      </c>
    </row>
    <row r="251" spans="2:12" ht="13.2" customHeight="1" x14ac:dyDescent="0.25">
      <c r="B251" s="24">
        <v>40697</v>
      </c>
      <c r="C251" s="25">
        <v>27.625</v>
      </c>
      <c r="D251" s="26">
        <v>1.9709786239059699E-2</v>
      </c>
      <c r="F251" s="24">
        <v>40697</v>
      </c>
      <c r="G251" s="25">
        <v>11</v>
      </c>
      <c r="H251" s="26">
        <v>2.7993965106440099E-2</v>
      </c>
      <c r="J251" s="24">
        <v>40697</v>
      </c>
      <c r="K251" s="25">
        <v>11</v>
      </c>
      <c r="L251" s="26">
        <v>2.9368863954549299E-2</v>
      </c>
    </row>
    <row r="252" spans="2:12" ht="13.2" customHeight="1" x14ac:dyDescent="0.25">
      <c r="B252" s="24">
        <v>40696</v>
      </c>
      <c r="C252" s="25">
        <v>27.75</v>
      </c>
      <c r="D252" s="26">
        <v>1.97168783287794E-2</v>
      </c>
      <c r="F252" s="24">
        <v>40696</v>
      </c>
      <c r="G252" s="25">
        <v>11.05</v>
      </c>
      <c r="H252" s="26">
        <v>2.8024249077644399E-2</v>
      </c>
      <c r="J252" s="24">
        <v>40696</v>
      </c>
      <c r="K252" s="25">
        <v>11.05</v>
      </c>
      <c r="L252" s="26">
        <v>2.9418124848197301E-2</v>
      </c>
    </row>
    <row r="253" spans="2:12" ht="13.2" customHeight="1" x14ac:dyDescent="0.25">
      <c r="B253" s="24">
        <v>40695</v>
      </c>
      <c r="C253" s="25">
        <v>27.875</v>
      </c>
      <c r="D253" s="26">
        <v>1.97241147209044E-2</v>
      </c>
      <c r="F253" s="24">
        <v>40695</v>
      </c>
      <c r="G253" s="25">
        <v>11.1</v>
      </c>
      <c r="H253" s="26">
        <v>2.8054533048848598E-2</v>
      </c>
      <c r="J253" s="24">
        <v>40695</v>
      </c>
      <c r="K253" s="25">
        <v>11.1</v>
      </c>
      <c r="L253" s="26">
        <v>2.94673857418454E-2</v>
      </c>
    </row>
    <row r="254" spans="2:12" ht="13.2" customHeight="1" x14ac:dyDescent="0.25">
      <c r="B254" s="24">
        <v>40694</v>
      </c>
      <c r="C254" s="25">
        <v>28</v>
      </c>
      <c r="D254" s="26">
        <v>1.9731512105081499E-2</v>
      </c>
      <c r="F254" s="24">
        <v>40694</v>
      </c>
      <c r="G254" s="25">
        <v>11.15</v>
      </c>
      <c r="H254" s="26">
        <v>2.8084817020052898E-2</v>
      </c>
      <c r="J254" s="24">
        <v>40694</v>
      </c>
      <c r="K254" s="25">
        <v>11.15</v>
      </c>
      <c r="L254" s="26">
        <v>2.9516646635493402E-2</v>
      </c>
    </row>
    <row r="255" spans="2:12" ht="13.2" customHeight="1" x14ac:dyDescent="0.25">
      <c r="B255" s="24">
        <v>40693</v>
      </c>
      <c r="C255" s="25">
        <v>28.125</v>
      </c>
      <c r="D255" s="26">
        <v>1.9739086874252201E-2</v>
      </c>
      <c r="F255" s="24">
        <v>40693</v>
      </c>
      <c r="G255" s="25">
        <v>11.2</v>
      </c>
      <c r="H255" s="26">
        <v>2.8115100991257101E-2</v>
      </c>
      <c r="J255" s="24">
        <v>40693</v>
      </c>
      <c r="K255" s="25">
        <v>11.2</v>
      </c>
      <c r="L255" s="26">
        <v>2.95659075291414E-2</v>
      </c>
    </row>
    <row r="256" spans="2:12" ht="13.2" customHeight="1" x14ac:dyDescent="0.25">
      <c r="B256" s="24">
        <v>40692</v>
      </c>
      <c r="C256" s="25">
        <v>28.25</v>
      </c>
      <c r="D256" s="26">
        <v>1.9746855131217999E-2</v>
      </c>
      <c r="F256" s="24">
        <v>40692</v>
      </c>
      <c r="G256" s="25">
        <v>11.25</v>
      </c>
      <c r="H256" s="26">
        <v>2.8145384962461301E-2</v>
      </c>
      <c r="J256" s="24">
        <v>40692</v>
      </c>
      <c r="K256" s="25">
        <v>11.25</v>
      </c>
      <c r="L256" s="26">
        <v>2.9615168422789499E-2</v>
      </c>
    </row>
    <row r="257" spans="2:12" ht="13.2" customHeight="1" x14ac:dyDescent="0.25">
      <c r="B257" s="24">
        <v>40691</v>
      </c>
      <c r="C257" s="25">
        <v>28.375</v>
      </c>
      <c r="D257" s="26">
        <v>1.9754832695030099E-2</v>
      </c>
      <c r="F257" s="24">
        <v>40691</v>
      </c>
      <c r="G257" s="25">
        <v>11.3</v>
      </c>
      <c r="H257" s="26">
        <v>2.8175668933665601E-2</v>
      </c>
      <c r="J257" s="24">
        <v>40691</v>
      </c>
      <c r="K257" s="25">
        <v>11.3</v>
      </c>
      <c r="L257" s="26">
        <v>2.96644293164375E-2</v>
      </c>
    </row>
    <row r="258" spans="2:12" ht="13.2" customHeight="1" x14ac:dyDescent="0.25">
      <c r="B258" s="24">
        <v>40690</v>
      </c>
      <c r="C258" s="25">
        <v>28.5</v>
      </c>
      <c r="D258" s="26">
        <v>1.9763035107212799E-2</v>
      </c>
      <c r="F258" s="24">
        <v>40690</v>
      </c>
      <c r="G258" s="25">
        <v>11.35</v>
      </c>
      <c r="H258" s="26">
        <v>2.82059529048698E-2</v>
      </c>
      <c r="J258" s="24">
        <v>40690</v>
      </c>
      <c r="K258" s="25">
        <v>11.35</v>
      </c>
      <c r="L258" s="26">
        <v>2.9713690210085599E-2</v>
      </c>
    </row>
    <row r="259" spans="2:12" ht="13.2" customHeight="1" x14ac:dyDescent="0.25">
      <c r="B259" s="24">
        <v>40689</v>
      </c>
      <c r="C259" s="25">
        <v>28.625</v>
      </c>
      <c r="D259" s="26">
        <v>1.97714776378227E-2</v>
      </c>
      <c r="F259" s="24">
        <v>40689</v>
      </c>
      <c r="G259" s="25">
        <v>11.4</v>
      </c>
      <c r="H259" s="26">
        <v>2.82362368760741E-2</v>
      </c>
      <c r="J259" s="24">
        <v>40689</v>
      </c>
      <c r="K259" s="25">
        <v>11.4</v>
      </c>
      <c r="L259" s="26">
        <v>2.9762951103733601E-2</v>
      </c>
    </row>
    <row r="260" spans="2:12" ht="13.2" customHeight="1" x14ac:dyDescent="0.25">
      <c r="B260" s="24">
        <v>40688</v>
      </c>
      <c r="C260" s="25">
        <v>28.75</v>
      </c>
      <c r="D260" s="26">
        <v>1.978017529135E-2</v>
      </c>
      <c r="F260" s="24">
        <v>40688</v>
      </c>
      <c r="G260" s="25">
        <v>11.45</v>
      </c>
      <c r="H260" s="26">
        <v>2.8266520847278299E-2</v>
      </c>
      <c r="J260" s="24">
        <v>40688</v>
      </c>
      <c r="K260" s="25">
        <v>11.45</v>
      </c>
      <c r="L260" s="26">
        <v>2.9812211997381599E-2</v>
      </c>
    </row>
    <row r="261" spans="2:12" ht="13.2" customHeight="1" x14ac:dyDescent="0.25">
      <c r="B261" s="24">
        <v>40687</v>
      </c>
      <c r="C261" s="25">
        <v>28.875</v>
      </c>
      <c r="D261" s="26">
        <v>1.9789142812466999E-2</v>
      </c>
      <c r="F261" s="24">
        <v>40687</v>
      </c>
      <c r="G261" s="25">
        <v>11.5</v>
      </c>
      <c r="H261" s="26">
        <v>2.8296804818482599E-2</v>
      </c>
      <c r="J261" s="24">
        <v>40687</v>
      </c>
      <c r="K261" s="25">
        <v>11.5</v>
      </c>
      <c r="L261" s="26">
        <v>2.9861472891029701E-2</v>
      </c>
    </row>
    <row r="262" spans="2:12" ht="13.2" customHeight="1" x14ac:dyDescent="0.25">
      <c r="B262" s="24">
        <v>40686</v>
      </c>
      <c r="C262" s="25">
        <v>29</v>
      </c>
      <c r="D262" s="26">
        <v>1.97983946916277E-2</v>
      </c>
      <c r="F262" s="24">
        <v>40686</v>
      </c>
      <c r="G262" s="25">
        <v>11.55</v>
      </c>
      <c r="H262" s="26">
        <v>2.8327088789686899E-2</v>
      </c>
      <c r="J262" s="24">
        <v>40686</v>
      </c>
      <c r="K262" s="25">
        <v>11.55</v>
      </c>
      <c r="L262" s="26">
        <v>2.9832712380565601E-2</v>
      </c>
    </row>
    <row r="263" spans="2:12" ht="13.2" customHeight="1" x14ac:dyDescent="0.25">
      <c r="B263" s="24">
        <v>40685</v>
      </c>
      <c r="C263" s="25">
        <v>29.125</v>
      </c>
      <c r="D263" s="26">
        <v>1.9807945170522701E-2</v>
      </c>
      <c r="F263" s="24">
        <v>40685</v>
      </c>
      <c r="G263" s="25">
        <v>11.6</v>
      </c>
      <c r="H263" s="26">
        <v>2.8357372760891099E-2</v>
      </c>
      <c r="J263" s="24">
        <v>40685</v>
      </c>
      <c r="K263" s="25">
        <v>11.6</v>
      </c>
      <c r="L263" s="26">
        <v>2.9785438316583299E-2</v>
      </c>
    </row>
    <row r="264" spans="2:12" ht="13.2" customHeight="1" x14ac:dyDescent="0.25">
      <c r="B264" s="24">
        <v>40684</v>
      </c>
      <c r="C264" s="25">
        <v>29.25</v>
      </c>
      <c r="D264" s="26">
        <v>1.9817808247394899E-2</v>
      </c>
      <c r="F264" s="24">
        <v>40684</v>
      </c>
      <c r="G264" s="25">
        <v>11.65</v>
      </c>
      <c r="H264" s="26">
        <v>2.8387656732095298E-2</v>
      </c>
      <c r="J264" s="24">
        <v>40684</v>
      </c>
      <c r="K264" s="25">
        <v>11.65</v>
      </c>
      <c r="L264" s="26">
        <v>2.9738164252601101E-2</v>
      </c>
    </row>
    <row r="265" spans="2:12" ht="13.2" customHeight="1" x14ac:dyDescent="0.25">
      <c r="B265" s="24">
        <v>40683</v>
      </c>
      <c r="C265" s="25">
        <v>29.375</v>
      </c>
      <c r="D265" s="26">
        <v>1.9827997682219298E-2</v>
      </c>
      <c r="F265" s="24">
        <v>40683</v>
      </c>
      <c r="G265" s="25">
        <v>11.7</v>
      </c>
      <c r="H265" s="26">
        <v>2.8417940703299598E-2</v>
      </c>
      <c r="J265" s="24">
        <v>40683</v>
      </c>
      <c r="K265" s="25">
        <v>11.7</v>
      </c>
      <c r="L265" s="26">
        <v>2.9690890188618799E-2</v>
      </c>
    </row>
    <row r="266" spans="2:12" ht="13.2" customHeight="1" x14ac:dyDescent="0.25">
      <c r="B266" s="24">
        <v>40682</v>
      </c>
      <c r="C266" s="25">
        <v>29.5</v>
      </c>
      <c r="D266" s="26">
        <v>1.9838527001751E-2</v>
      </c>
      <c r="F266" s="24">
        <v>40682</v>
      </c>
      <c r="G266" s="25">
        <v>11.75</v>
      </c>
      <c r="H266" s="26">
        <v>2.8448224674503801E-2</v>
      </c>
      <c r="J266" s="24">
        <v>40682</v>
      </c>
      <c r="K266" s="25">
        <v>11.75</v>
      </c>
      <c r="L266" s="26">
        <v>2.96436161246365E-2</v>
      </c>
    </row>
    <row r="267" spans="2:12" ht="13.2" customHeight="1" x14ac:dyDescent="0.25">
      <c r="B267" s="24">
        <v>40681</v>
      </c>
      <c r="C267" s="25">
        <v>29.625</v>
      </c>
      <c r="D267" s="26">
        <v>1.9849409504445501E-2</v>
      </c>
      <c r="F267" s="24">
        <v>40681</v>
      </c>
      <c r="G267" s="25">
        <v>11.8</v>
      </c>
      <c r="H267" s="26">
        <v>2.8439222161461001E-2</v>
      </c>
      <c r="J267" s="24">
        <v>40681</v>
      </c>
      <c r="K267" s="25">
        <v>11.8</v>
      </c>
      <c r="L267" s="26">
        <v>2.9596342060654299E-2</v>
      </c>
    </row>
    <row r="268" spans="2:12" ht="13.2" customHeight="1" x14ac:dyDescent="0.25">
      <c r="B268" s="24">
        <v>40680</v>
      </c>
      <c r="C268" s="25">
        <v>29.75</v>
      </c>
      <c r="D268" s="26">
        <v>1.9860658265254801E-2</v>
      </c>
      <c r="F268" s="24">
        <v>40680</v>
      </c>
      <c r="G268" s="25">
        <v>11.85</v>
      </c>
      <c r="H268" s="26">
        <v>2.8418293394271699E-2</v>
      </c>
      <c r="J268" s="24">
        <v>40680</v>
      </c>
      <c r="K268" s="25">
        <v>11.85</v>
      </c>
      <c r="L268" s="26">
        <v>2.9549067996672E-2</v>
      </c>
    </row>
    <row r="269" spans="2:12" ht="13.2" customHeight="1" x14ac:dyDescent="0.25">
      <c r="B269" s="24">
        <v>40679</v>
      </c>
      <c r="C269" s="25">
        <v>29.875</v>
      </c>
      <c r="D269" s="26">
        <v>1.9872286140303001E-2</v>
      </c>
      <c r="F269" s="24">
        <v>40679</v>
      </c>
      <c r="G269" s="25">
        <v>11.9</v>
      </c>
      <c r="H269" s="26">
        <v>2.8397364627082498E-2</v>
      </c>
      <c r="J269" s="24">
        <v>40679</v>
      </c>
      <c r="K269" s="25">
        <v>11.9</v>
      </c>
      <c r="L269" s="26">
        <v>2.9501793932689799E-2</v>
      </c>
    </row>
    <row r="270" spans="2:12" ht="13.2" customHeight="1" x14ac:dyDescent="0.25">
      <c r="B270" s="24">
        <v>40678</v>
      </c>
      <c r="C270" s="25">
        <v>30</v>
      </c>
      <c r="D270" s="26">
        <v>1.9884305771445902E-2</v>
      </c>
      <c r="F270" s="24">
        <v>40678</v>
      </c>
      <c r="G270" s="25">
        <v>11.95</v>
      </c>
      <c r="H270" s="26">
        <v>2.83764358598932E-2</v>
      </c>
      <c r="J270" s="24">
        <v>40678</v>
      </c>
      <c r="K270" s="25">
        <v>11.95</v>
      </c>
      <c r="L270" s="26">
        <v>2.94545198687075E-2</v>
      </c>
    </row>
    <row r="271" spans="2:12" ht="13.2" customHeight="1" x14ac:dyDescent="0.25">
      <c r="B271" s="24">
        <v>40677</v>
      </c>
      <c r="C271" s="25">
        <v>30.125</v>
      </c>
      <c r="D271" s="26">
        <v>1.9896727813734499E-2</v>
      </c>
      <c r="F271" s="24">
        <v>40677</v>
      </c>
      <c r="G271" s="25">
        <v>12</v>
      </c>
      <c r="H271" s="26">
        <v>2.8355507092703899E-2</v>
      </c>
      <c r="J271" s="24">
        <v>40677</v>
      </c>
      <c r="K271" s="25">
        <v>12</v>
      </c>
      <c r="L271" s="26">
        <v>2.9407245804725299E-2</v>
      </c>
    </row>
    <row r="272" spans="2:12" ht="13.2" customHeight="1" x14ac:dyDescent="0.25">
      <c r="B272" s="24">
        <v>40676</v>
      </c>
      <c r="C272" s="25">
        <v>30.25</v>
      </c>
      <c r="D272" s="26">
        <v>1.9909547792840598E-2</v>
      </c>
      <c r="F272" s="24">
        <v>40676</v>
      </c>
      <c r="G272" s="25">
        <v>12.05</v>
      </c>
      <c r="H272" s="26">
        <v>2.8334578325514701E-2</v>
      </c>
      <c r="J272" s="24">
        <v>40676</v>
      </c>
      <c r="K272" s="25">
        <v>12.05</v>
      </c>
      <c r="L272" s="26">
        <v>2.9359971740743E-2</v>
      </c>
    </row>
    <row r="273" spans="2:12" ht="13.2" customHeight="1" x14ac:dyDescent="0.25">
      <c r="B273" s="24">
        <v>40675</v>
      </c>
      <c r="C273" s="25">
        <v>30.375</v>
      </c>
      <c r="D273" s="26">
        <v>1.9922753825988099E-2</v>
      </c>
      <c r="F273" s="24">
        <v>40675</v>
      </c>
      <c r="G273" s="25">
        <v>12.1</v>
      </c>
      <c r="H273" s="26">
        <v>2.83136495583254E-2</v>
      </c>
      <c r="J273" s="24">
        <v>40675</v>
      </c>
      <c r="K273" s="25">
        <v>12.1</v>
      </c>
      <c r="L273" s="26">
        <v>2.9312697676760799E-2</v>
      </c>
    </row>
    <row r="274" spans="2:12" ht="13.2" customHeight="1" x14ac:dyDescent="0.25">
      <c r="B274" s="24">
        <v>40674</v>
      </c>
      <c r="C274" s="25">
        <v>30.5</v>
      </c>
      <c r="D274" s="26">
        <v>1.9936334168924701E-2</v>
      </c>
      <c r="F274" s="24">
        <v>40674</v>
      </c>
      <c r="G274" s="25">
        <v>12.15</v>
      </c>
      <c r="H274" s="26">
        <v>2.8292720791136101E-2</v>
      </c>
      <c r="J274" s="24">
        <v>40674</v>
      </c>
      <c r="K274" s="25">
        <v>12.15</v>
      </c>
      <c r="L274" s="26">
        <v>2.92654236127785E-2</v>
      </c>
    </row>
    <row r="275" spans="2:12" ht="13.2" customHeight="1" x14ac:dyDescent="0.25">
      <c r="B275" s="24">
        <v>40673</v>
      </c>
      <c r="C275" s="25">
        <v>30.625</v>
      </c>
      <c r="D275" s="26">
        <v>1.9950277269141101E-2</v>
      </c>
      <c r="F275" s="24">
        <v>40673</v>
      </c>
      <c r="G275" s="25">
        <v>12.2</v>
      </c>
      <c r="H275" s="26">
        <v>2.82717920239469E-2</v>
      </c>
      <c r="J275" s="24">
        <v>40673</v>
      </c>
      <c r="K275" s="25">
        <v>12.2</v>
      </c>
      <c r="L275" s="26">
        <v>2.9218149548796299E-2</v>
      </c>
    </row>
    <row r="276" spans="2:12" ht="13.2" customHeight="1" x14ac:dyDescent="0.25">
      <c r="B276" s="24">
        <v>40672</v>
      </c>
      <c r="C276" s="25">
        <v>30.75</v>
      </c>
      <c r="D276" s="26">
        <v>1.9964571761973901E-2</v>
      </c>
      <c r="F276" s="24">
        <v>40672</v>
      </c>
      <c r="G276" s="25">
        <v>12.25</v>
      </c>
      <c r="H276" s="26">
        <v>2.8250863256757599E-2</v>
      </c>
      <c r="J276" s="24">
        <v>40672</v>
      </c>
      <c r="K276" s="25">
        <v>12.25</v>
      </c>
      <c r="L276" s="26">
        <v>2.9170875484814E-2</v>
      </c>
    </row>
    <row r="277" spans="2:12" ht="13.2" customHeight="1" x14ac:dyDescent="0.25">
      <c r="B277" s="24">
        <v>40671</v>
      </c>
      <c r="C277" s="25">
        <v>30.875</v>
      </c>
      <c r="D277" s="26">
        <v>1.9979206466802599E-2</v>
      </c>
      <c r="F277" s="24">
        <v>40671</v>
      </c>
      <c r="G277" s="25">
        <v>12.3</v>
      </c>
      <c r="H277" s="26">
        <v>2.8229934489568301E-2</v>
      </c>
      <c r="J277" s="24">
        <v>40671</v>
      </c>
      <c r="K277" s="25">
        <v>12.3</v>
      </c>
      <c r="L277" s="26">
        <v>2.9123601420831698E-2</v>
      </c>
    </row>
    <row r="278" spans="2:12" ht="13.2" customHeight="1" x14ac:dyDescent="0.25">
      <c r="B278" s="24">
        <v>40670</v>
      </c>
      <c r="C278" s="25">
        <v>31</v>
      </c>
      <c r="D278" s="26">
        <v>1.99941703833393E-2</v>
      </c>
      <c r="F278" s="24">
        <v>40670</v>
      </c>
      <c r="G278" s="25">
        <v>12.35</v>
      </c>
      <c r="H278" s="26">
        <v>2.8209005722378999E-2</v>
      </c>
      <c r="J278" s="24">
        <v>40670</v>
      </c>
      <c r="K278" s="25">
        <v>12.35</v>
      </c>
      <c r="L278" s="26">
        <v>2.90763273568495E-2</v>
      </c>
    </row>
    <row r="279" spans="2:12" ht="13.2" customHeight="1" x14ac:dyDescent="0.25">
      <c r="B279" s="24">
        <v>40669</v>
      </c>
      <c r="C279" s="25">
        <v>31.125</v>
      </c>
      <c r="D279" s="26">
        <v>2.0009452688007599E-2</v>
      </c>
      <c r="F279" s="24">
        <v>40669</v>
      </c>
      <c r="G279" s="25">
        <v>12.4</v>
      </c>
      <c r="H279" s="26">
        <v>2.8188076955189802E-2</v>
      </c>
      <c r="J279" s="24">
        <v>40669</v>
      </c>
      <c r="K279" s="25">
        <v>12.4</v>
      </c>
      <c r="L279" s="26">
        <v>2.9029053292867198E-2</v>
      </c>
    </row>
    <row r="280" spans="2:12" ht="13.2" customHeight="1" x14ac:dyDescent="0.25">
      <c r="B280" s="24">
        <v>40668</v>
      </c>
      <c r="C280" s="25">
        <v>31.25</v>
      </c>
      <c r="D280" s="26">
        <v>2.00250427304084E-2</v>
      </c>
      <c r="F280" s="24">
        <v>40668</v>
      </c>
      <c r="G280" s="25">
        <v>12.45</v>
      </c>
      <c r="H280" s="26">
        <v>2.81671481880005E-2</v>
      </c>
      <c r="J280" s="24">
        <v>40668</v>
      </c>
      <c r="K280" s="25">
        <v>12.45</v>
      </c>
      <c r="L280" s="26">
        <v>2.8981779228885E-2</v>
      </c>
    </row>
    <row r="281" spans="2:12" ht="13.2" customHeight="1" x14ac:dyDescent="0.25">
      <c r="B281" s="24">
        <v>40667</v>
      </c>
      <c r="C281" s="25">
        <v>31.375</v>
      </c>
      <c r="D281" s="26">
        <v>2.0040930029870001E-2</v>
      </c>
      <c r="F281" s="24">
        <v>40667</v>
      </c>
      <c r="G281" s="25">
        <v>12.5</v>
      </c>
      <c r="H281" s="26">
        <v>2.8146219420811198E-2</v>
      </c>
      <c r="J281" s="24">
        <v>40667</v>
      </c>
      <c r="K281" s="25">
        <v>12.5</v>
      </c>
      <c r="L281" s="26">
        <v>2.8934505164902698E-2</v>
      </c>
    </row>
    <row r="282" spans="2:12" ht="13.2" customHeight="1" x14ac:dyDescent="0.25">
      <c r="B282" s="24">
        <v>40666</v>
      </c>
      <c r="C282" s="25">
        <v>31.5</v>
      </c>
      <c r="D282" s="26">
        <v>2.00571042720805E-2</v>
      </c>
      <c r="F282" s="24">
        <v>40666</v>
      </c>
      <c r="G282" s="25">
        <v>12.55</v>
      </c>
      <c r="H282" s="26">
        <v>2.8125290653622001E-2</v>
      </c>
      <c r="J282" s="24">
        <v>40666</v>
      </c>
      <c r="K282" s="25">
        <v>12.55</v>
      </c>
      <c r="L282" s="26">
        <v>2.88872311009205E-2</v>
      </c>
    </row>
    <row r="283" spans="2:12" ht="13.2" customHeight="1" x14ac:dyDescent="0.25">
      <c r="B283" s="24">
        <v>40665</v>
      </c>
      <c r="C283" s="25">
        <v>31.625</v>
      </c>
      <c r="D283" s="26">
        <v>2.0073555305800302E-2</v>
      </c>
      <c r="F283" s="24">
        <v>40665</v>
      </c>
      <c r="G283" s="25">
        <v>12.6</v>
      </c>
      <c r="H283" s="26">
        <v>2.8104361886432699E-2</v>
      </c>
      <c r="J283" s="24">
        <v>40665</v>
      </c>
      <c r="K283" s="25">
        <v>12.6</v>
      </c>
      <c r="L283" s="26">
        <v>2.8839957036938198E-2</v>
      </c>
    </row>
    <row r="284" spans="2:12" ht="13.2" customHeight="1" x14ac:dyDescent="0.25">
      <c r="B284" s="24">
        <v>40664</v>
      </c>
      <c r="C284" s="25">
        <v>31.75</v>
      </c>
      <c r="D284" s="26">
        <v>2.0090273139651602E-2</v>
      </c>
      <c r="F284" s="24">
        <v>40664</v>
      </c>
      <c r="G284" s="25">
        <v>12.65</v>
      </c>
      <c r="H284" s="26">
        <v>2.8083433119243401E-2</v>
      </c>
      <c r="J284" s="24">
        <v>40664</v>
      </c>
      <c r="K284" s="25">
        <v>12.65</v>
      </c>
      <c r="L284" s="26">
        <v>2.8792682972956E-2</v>
      </c>
    </row>
    <row r="285" spans="2:12" ht="13.2" customHeight="1" x14ac:dyDescent="0.25">
      <c r="B285" s="24">
        <v>40663</v>
      </c>
      <c r="C285" s="25">
        <v>31.875</v>
      </c>
      <c r="D285" s="26">
        <v>2.0107247938984298E-2</v>
      </c>
      <c r="F285" s="24">
        <v>40663</v>
      </c>
      <c r="G285" s="25">
        <v>12.7</v>
      </c>
      <c r="H285" s="26">
        <v>2.80625043520542E-2</v>
      </c>
      <c r="J285" s="24">
        <v>40663</v>
      </c>
      <c r="K285" s="25">
        <v>12.7</v>
      </c>
      <c r="L285" s="26">
        <v>2.8745408908973698E-2</v>
      </c>
    </row>
    <row r="286" spans="2:12" ht="13.2" customHeight="1" x14ac:dyDescent="0.25">
      <c r="B286" s="24">
        <v>40662</v>
      </c>
      <c r="C286" s="25">
        <v>32</v>
      </c>
      <c r="D286" s="26">
        <v>2.0124470022814599E-2</v>
      </c>
      <c r="F286" s="24">
        <v>40662</v>
      </c>
      <c r="G286" s="25">
        <v>12.75</v>
      </c>
      <c r="H286" s="26">
        <v>2.8041575584864899E-2</v>
      </c>
      <c r="J286" s="24">
        <v>40662</v>
      </c>
      <c r="K286" s="25">
        <v>12.75</v>
      </c>
      <c r="L286" s="26">
        <v>2.8698134844991501E-2</v>
      </c>
    </row>
    <row r="287" spans="2:12" ht="13.2" customHeight="1" x14ac:dyDescent="0.25">
      <c r="B287" s="24">
        <v>40661</v>
      </c>
      <c r="C287" s="25">
        <v>32.125</v>
      </c>
      <c r="D287" s="26">
        <v>2.0141929860835701E-2</v>
      </c>
      <c r="F287" s="24">
        <v>40661</v>
      </c>
      <c r="G287" s="25">
        <v>12.8000000000001</v>
      </c>
      <c r="H287" s="26">
        <v>2.8020646817675601E-2</v>
      </c>
      <c r="J287" s="24">
        <v>40661</v>
      </c>
      <c r="K287" s="25">
        <v>12.8000000000001</v>
      </c>
      <c r="L287" s="26">
        <v>2.8650860781009101E-2</v>
      </c>
    </row>
    <row r="288" spans="2:12" ht="13.2" customHeight="1" x14ac:dyDescent="0.25">
      <c r="B288" s="24">
        <v>40660</v>
      </c>
      <c r="C288" s="25">
        <v>32.25</v>
      </c>
      <c r="D288" s="26">
        <v>2.0159618070497098E-2</v>
      </c>
      <c r="F288" s="24">
        <v>40660</v>
      </c>
      <c r="G288" s="25">
        <v>12.850000000000099</v>
      </c>
      <c r="H288" s="26">
        <v>2.7999718050486299E-2</v>
      </c>
      <c r="J288" s="24">
        <v>40660</v>
      </c>
      <c r="K288" s="25">
        <v>12.850000000000099</v>
      </c>
      <c r="L288" s="26">
        <v>2.86035867170269E-2</v>
      </c>
    </row>
    <row r="289" spans="2:12" ht="13.2" customHeight="1" x14ac:dyDescent="0.25">
      <c r="B289" s="24">
        <v>40659</v>
      </c>
      <c r="C289" s="25">
        <v>32.375</v>
      </c>
      <c r="D289" s="26">
        <v>2.0177525414152901E-2</v>
      </c>
      <c r="F289" s="24">
        <v>40659</v>
      </c>
      <c r="G289" s="25">
        <v>12.9000000000001</v>
      </c>
      <c r="H289" s="26">
        <v>2.7978789283297001E-2</v>
      </c>
      <c r="J289" s="24">
        <v>40659</v>
      </c>
      <c r="K289" s="25">
        <v>12.9000000000001</v>
      </c>
      <c r="L289" s="26">
        <v>2.8556312653044601E-2</v>
      </c>
    </row>
    <row r="290" spans="2:12" ht="13.2" customHeight="1" x14ac:dyDescent="0.25">
      <c r="B290" s="24">
        <v>40658</v>
      </c>
      <c r="C290" s="25">
        <v>32.5</v>
      </c>
      <c r="D290" s="26">
        <v>2.0195642796274602E-2</v>
      </c>
      <c r="F290" s="24">
        <v>40658</v>
      </c>
      <c r="G290" s="25">
        <v>12.950000000000101</v>
      </c>
      <c r="H290" s="26">
        <v>2.79578605161078E-2</v>
      </c>
      <c r="J290" s="24">
        <v>40658</v>
      </c>
      <c r="K290" s="25">
        <v>12.950000000000101</v>
      </c>
      <c r="L290" s="26">
        <v>2.8509038589062299E-2</v>
      </c>
    </row>
    <row r="291" spans="2:12" ht="13.2" customHeight="1" x14ac:dyDescent="0.25">
      <c r="B291" s="24">
        <v>40657</v>
      </c>
      <c r="C291" s="25">
        <v>32.625</v>
      </c>
      <c r="D291" s="26">
        <v>2.0213961260729101E-2</v>
      </c>
      <c r="F291" s="24">
        <v>40657</v>
      </c>
      <c r="G291" s="25">
        <v>13.000000000000099</v>
      </c>
      <c r="H291" s="26">
        <v>2.7936931748918498E-2</v>
      </c>
      <c r="J291" s="24">
        <v>40657</v>
      </c>
      <c r="K291" s="25">
        <v>13.000000000000099</v>
      </c>
      <c r="L291" s="26">
        <v>2.8461764525080101E-2</v>
      </c>
    </row>
    <row r="292" spans="2:12" ht="13.2" customHeight="1" x14ac:dyDescent="0.25">
      <c r="B292" s="24">
        <v>40656</v>
      </c>
      <c r="C292" s="25">
        <v>32.75</v>
      </c>
      <c r="D292" s="26">
        <v>2.0232471988117701E-2</v>
      </c>
      <c r="F292" s="24">
        <v>40656</v>
      </c>
      <c r="G292" s="25">
        <v>13.0500000000001</v>
      </c>
      <c r="H292" s="26">
        <v>2.79160029817292E-2</v>
      </c>
      <c r="J292" s="24">
        <v>40656</v>
      </c>
      <c r="K292" s="25">
        <v>13.0500000000001</v>
      </c>
      <c r="L292" s="26">
        <v>2.8414490461097799E-2</v>
      </c>
    </row>
    <row r="293" spans="2:12" ht="13.2" customHeight="1" x14ac:dyDescent="0.25">
      <c r="B293" s="24">
        <v>40655</v>
      </c>
      <c r="C293" s="25">
        <v>32.875</v>
      </c>
      <c r="D293" s="26">
        <v>2.02511662931774E-2</v>
      </c>
      <c r="F293" s="24">
        <v>40655</v>
      </c>
      <c r="G293" s="25">
        <v>13.100000000000099</v>
      </c>
      <c r="H293" s="26">
        <v>2.7895074214539999E-2</v>
      </c>
      <c r="J293" s="24">
        <v>40655</v>
      </c>
      <c r="K293" s="25">
        <v>13.100000000000099</v>
      </c>
      <c r="L293" s="26">
        <v>2.8367216397115601E-2</v>
      </c>
    </row>
    <row r="294" spans="2:12" ht="13.2" customHeight="1" x14ac:dyDescent="0.25">
      <c r="B294" s="24">
        <v>40654</v>
      </c>
      <c r="C294" s="25">
        <v>33</v>
      </c>
      <c r="D294" s="26">
        <v>2.0270035622239901E-2</v>
      </c>
      <c r="F294" s="24">
        <v>40654</v>
      </c>
      <c r="G294" s="25">
        <v>13.1500000000001</v>
      </c>
      <c r="H294" s="26">
        <v>2.7874145447350701E-2</v>
      </c>
      <c r="J294" s="24">
        <v>40654</v>
      </c>
      <c r="K294" s="25">
        <v>13.1500000000001</v>
      </c>
      <c r="L294" s="26">
        <v>2.8319942333133299E-2</v>
      </c>
    </row>
    <row r="295" spans="2:12" ht="13.2" customHeight="1" x14ac:dyDescent="0.25">
      <c r="B295" s="24">
        <v>40653</v>
      </c>
      <c r="C295" s="25">
        <v>33.125</v>
      </c>
      <c r="D295" s="26">
        <v>2.0289071550749101E-2</v>
      </c>
      <c r="F295" s="24">
        <v>40653</v>
      </c>
      <c r="G295" s="25">
        <v>13.200000000000101</v>
      </c>
      <c r="H295" s="26">
        <v>2.78532166801614E-2</v>
      </c>
      <c r="J295" s="24">
        <v>40653</v>
      </c>
      <c r="K295" s="25">
        <v>13.200000000000101</v>
      </c>
      <c r="L295" s="26">
        <v>2.8272668269151102E-2</v>
      </c>
    </row>
    <row r="296" spans="2:12" ht="13.2" customHeight="1" x14ac:dyDescent="0.25">
      <c r="B296" s="24">
        <v>40652</v>
      </c>
      <c r="C296" s="25">
        <v>33.25</v>
      </c>
      <c r="D296" s="26">
        <v>2.0308265780833602E-2</v>
      </c>
      <c r="F296" s="24">
        <v>40652</v>
      </c>
      <c r="G296" s="25">
        <v>13.250000000000099</v>
      </c>
      <c r="H296" s="26">
        <v>2.7832287912972101E-2</v>
      </c>
      <c r="J296" s="24">
        <v>40652</v>
      </c>
      <c r="K296" s="25">
        <v>13.250000000000099</v>
      </c>
      <c r="L296" s="26">
        <v>2.8225394205168799E-2</v>
      </c>
    </row>
    <row r="297" spans="2:12" ht="13.2" customHeight="1" x14ac:dyDescent="0.25">
      <c r="B297" s="24">
        <v>40651</v>
      </c>
      <c r="C297" s="25">
        <v>33.375</v>
      </c>
      <c r="D297" s="26">
        <v>2.0327610138935099E-2</v>
      </c>
      <c r="F297" s="24">
        <v>40651</v>
      </c>
      <c r="G297" s="25">
        <v>13.3000000000001</v>
      </c>
      <c r="H297" s="26">
        <v>2.78113591457829E-2</v>
      </c>
      <c r="J297" s="24">
        <v>40651</v>
      </c>
      <c r="K297" s="25">
        <v>13.3000000000001</v>
      </c>
      <c r="L297" s="26">
        <v>2.8178120141186602E-2</v>
      </c>
    </row>
    <row r="298" spans="2:12" ht="13.2" customHeight="1" x14ac:dyDescent="0.25">
      <c r="B298" s="24">
        <v>40650</v>
      </c>
      <c r="C298" s="25">
        <v>33.5</v>
      </c>
      <c r="D298" s="26">
        <v>2.0347096573488301E-2</v>
      </c>
      <c r="F298" s="24">
        <v>40650</v>
      </c>
      <c r="G298" s="25">
        <v>13.350000000000099</v>
      </c>
      <c r="H298" s="26">
        <v>2.7790430378593599E-2</v>
      </c>
      <c r="J298" s="24">
        <v>40650</v>
      </c>
      <c r="K298" s="25">
        <v>13.350000000000099</v>
      </c>
      <c r="L298" s="26">
        <v>2.81308460772043E-2</v>
      </c>
    </row>
    <row r="299" spans="2:12" ht="13.2" customHeight="1" x14ac:dyDescent="0.25">
      <c r="B299" s="24">
        <v>40649</v>
      </c>
      <c r="C299" s="25">
        <v>33.625</v>
      </c>
      <c r="D299" s="26">
        <v>2.0366717152654E-2</v>
      </c>
      <c r="F299" s="24">
        <v>40649</v>
      </c>
      <c r="G299" s="25">
        <v>13.4000000000001</v>
      </c>
      <c r="H299" s="26">
        <v>2.7769501611404301E-2</v>
      </c>
      <c r="J299" s="24">
        <v>40649</v>
      </c>
      <c r="K299" s="25">
        <v>13.4000000000001</v>
      </c>
      <c r="L299" s="26">
        <v>2.8083572013222102E-2</v>
      </c>
    </row>
    <row r="300" spans="2:12" ht="13.2" customHeight="1" x14ac:dyDescent="0.25">
      <c r="B300" s="24">
        <v>40648</v>
      </c>
      <c r="C300" s="25">
        <v>33.75</v>
      </c>
      <c r="D300" s="26">
        <v>2.0386464062101799E-2</v>
      </c>
      <c r="F300" s="24">
        <v>40648</v>
      </c>
      <c r="G300" s="25">
        <v>13.450000000000101</v>
      </c>
      <c r="H300" s="26">
        <v>2.77485728442151E-2</v>
      </c>
      <c r="J300" s="24">
        <v>40648</v>
      </c>
      <c r="K300" s="25">
        <v>13.450000000000101</v>
      </c>
      <c r="L300" s="26">
        <v>2.80362979492398E-2</v>
      </c>
    </row>
    <row r="301" spans="2:12" ht="13.2" customHeight="1" x14ac:dyDescent="0.25">
      <c r="B301" s="24">
        <v>40647</v>
      </c>
      <c r="C301" s="25">
        <v>33.875</v>
      </c>
      <c r="D301" s="26">
        <v>2.0406329602841802E-2</v>
      </c>
      <c r="F301" s="24">
        <v>40647</v>
      </c>
      <c r="G301" s="25">
        <v>13.500000000000099</v>
      </c>
      <c r="H301" s="26">
        <v>2.7727644077025802E-2</v>
      </c>
      <c r="J301" s="24">
        <v>40647</v>
      </c>
      <c r="K301" s="25">
        <v>13.500000000000099</v>
      </c>
      <c r="L301" s="26">
        <v>2.7989023885257602E-2</v>
      </c>
    </row>
    <row r="302" spans="2:12" ht="13.2" customHeight="1" x14ac:dyDescent="0.25">
      <c r="B302" s="24">
        <v>40646</v>
      </c>
      <c r="C302" s="25">
        <v>34</v>
      </c>
      <c r="D302" s="26">
        <v>2.0426306189104598E-2</v>
      </c>
      <c r="F302" s="24">
        <v>40646</v>
      </c>
      <c r="G302" s="25">
        <v>13.5500000000001</v>
      </c>
      <c r="H302" s="26">
        <v>2.77067153098365E-2</v>
      </c>
      <c r="J302" s="24">
        <v>40646</v>
      </c>
      <c r="K302" s="25">
        <v>13.5500000000001</v>
      </c>
      <c r="L302" s="26">
        <v>2.79417498212753E-2</v>
      </c>
    </row>
    <row r="303" spans="2:12" ht="13.2" customHeight="1" x14ac:dyDescent="0.25">
      <c r="B303" s="24">
        <v>40645</v>
      </c>
      <c r="C303" s="25">
        <v>34.125</v>
      </c>
      <c r="D303" s="26">
        <v>2.0446386346267598E-2</v>
      </c>
      <c r="F303" s="24">
        <v>40645</v>
      </c>
      <c r="G303" s="25">
        <v>13.600000000000099</v>
      </c>
      <c r="H303" s="26">
        <v>2.7685786542647198E-2</v>
      </c>
      <c r="J303" s="24">
        <v>40645</v>
      </c>
      <c r="K303" s="25">
        <v>13.600000000000099</v>
      </c>
      <c r="L303" s="26">
        <v>2.7894475757293001E-2</v>
      </c>
    </row>
    <row r="304" spans="2:12" ht="13.2" customHeight="1" x14ac:dyDescent="0.25">
      <c r="B304" s="24">
        <v>40644</v>
      </c>
      <c r="C304" s="25">
        <v>34.25</v>
      </c>
      <c r="D304" s="26">
        <v>2.04665627088268E-2</v>
      </c>
      <c r="F304" s="24">
        <v>40644</v>
      </c>
      <c r="G304" s="25">
        <v>13.6500000000001</v>
      </c>
      <c r="H304" s="26">
        <v>2.7664857775458001E-2</v>
      </c>
      <c r="J304" s="24">
        <v>40644</v>
      </c>
      <c r="K304" s="25">
        <v>13.6500000000001</v>
      </c>
      <c r="L304" s="26">
        <v>2.78472016933108E-2</v>
      </c>
    </row>
    <row r="305" spans="2:12" ht="13.2" customHeight="1" x14ac:dyDescent="0.25">
      <c r="B305" s="24">
        <v>40643</v>
      </c>
      <c r="C305" s="25">
        <v>34.375</v>
      </c>
      <c r="D305" s="26">
        <v>2.0486828018412701E-2</v>
      </c>
      <c r="F305" s="24">
        <v>40643</v>
      </c>
      <c r="G305" s="25">
        <v>13.700000000000101</v>
      </c>
      <c r="H305" s="26">
        <v>2.7643929008268699E-2</v>
      </c>
      <c r="J305" s="24">
        <v>40643</v>
      </c>
      <c r="K305" s="25">
        <v>13.700000000000101</v>
      </c>
      <c r="L305" s="26">
        <v>2.7799927629328501E-2</v>
      </c>
    </row>
    <row r="306" spans="2:12" ht="13.2" customHeight="1" x14ac:dyDescent="0.25">
      <c r="B306" s="24">
        <v>40642</v>
      </c>
      <c r="C306" s="25">
        <v>34.5</v>
      </c>
      <c r="D306" s="26">
        <v>2.0507175121849901E-2</v>
      </c>
      <c r="F306" s="24">
        <v>40642</v>
      </c>
      <c r="G306" s="25">
        <v>13.750000000000099</v>
      </c>
      <c r="H306" s="26">
        <v>2.7623000241079401E-2</v>
      </c>
      <c r="J306" s="24">
        <v>40642</v>
      </c>
      <c r="K306" s="25">
        <v>13.750000000000099</v>
      </c>
      <c r="L306" s="26">
        <v>2.77526535653463E-2</v>
      </c>
    </row>
    <row r="307" spans="2:12" ht="13.2" customHeight="1" x14ac:dyDescent="0.25">
      <c r="B307" s="24">
        <v>40641</v>
      </c>
      <c r="C307" s="25">
        <v>34.625</v>
      </c>
      <c r="D307" s="26">
        <v>2.0527596969257499E-2</v>
      </c>
      <c r="F307" s="24">
        <v>40641</v>
      </c>
      <c r="G307" s="25">
        <v>13.8000000000001</v>
      </c>
      <c r="H307" s="26">
        <v>2.76020714738902E-2</v>
      </c>
      <c r="J307" s="24">
        <v>40641</v>
      </c>
      <c r="K307" s="25">
        <v>13.8000000000001</v>
      </c>
      <c r="L307" s="26">
        <v>2.7705379501364001E-2</v>
      </c>
    </row>
    <row r="308" spans="2:12" ht="13.2" customHeight="1" x14ac:dyDescent="0.25">
      <c r="B308" s="24">
        <v>40640</v>
      </c>
      <c r="C308" s="25">
        <v>34.75</v>
      </c>
      <c r="D308" s="26">
        <v>2.0548086612191999E-2</v>
      </c>
      <c r="F308" s="24">
        <v>40640</v>
      </c>
      <c r="G308" s="25">
        <v>13.850000000000099</v>
      </c>
      <c r="H308" s="26">
        <v>2.7581142706700899E-2</v>
      </c>
      <c r="J308" s="24">
        <v>40640</v>
      </c>
      <c r="K308" s="25">
        <v>13.850000000000099</v>
      </c>
      <c r="L308" s="26">
        <v>2.76581054373818E-2</v>
      </c>
    </row>
    <row r="309" spans="2:12" ht="13.2" customHeight="1" x14ac:dyDescent="0.25">
      <c r="B309" s="24">
        <v>40639</v>
      </c>
      <c r="C309" s="25">
        <v>34.875</v>
      </c>
      <c r="D309" s="26">
        <v>2.0568637201829099E-2</v>
      </c>
      <c r="F309" s="24">
        <v>40639</v>
      </c>
      <c r="G309" s="25">
        <v>13.9000000000001</v>
      </c>
      <c r="H309" s="26">
        <v>2.7560213939511601E-2</v>
      </c>
      <c r="J309" s="24">
        <v>40639</v>
      </c>
      <c r="K309" s="25">
        <v>13.9000000000001</v>
      </c>
      <c r="L309" s="26">
        <v>2.7610831373399501E-2</v>
      </c>
    </row>
    <row r="310" spans="2:12" ht="13.2" customHeight="1" x14ac:dyDescent="0.25">
      <c r="B310" s="24">
        <v>40638</v>
      </c>
      <c r="C310" s="25">
        <v>35</v>
      </c>
      <c r="D310" s="26">
        <v>2.05892419871848E-2</v>
      </c>
      <c r="F310" s="24">
        <v>40638</v>
      </c>
      <c r="G310" s="25">
        <v>13.950000000000101</v>
      </c>
      <c r="H310" s="26">
        <v>2.75392851723224E-2</v>
      </c>
      <c r="J310" s="24">
        <v>40638</v>
      </c>
      <c r="K310" s="25">
        <v>13.950000000000101</v>
      </c>
      <c r="L310" s="26">
        <v>2.75635573094173E-2</v>
      </c>
    </row>
    <row r="311" spans="2:12" ht="13.2" customHeight="1" x14ac:dyDescent="0.25">
      <c r="B311" s="24">
        <v>40637</v>
      </c>
      <c r="C311" s="25">
        <v>35.125</v>
      </c>
      <c r="D311" s="26">
        <v>2.0609894313374601E-2</v>
      </c>
      <c r="F311" s="24">
        <v>40637</v>
      </c>
      <c r="G311" s="25">
        <v>14.000000000000099</v>
      </c>
      <c r="H311" s="26">
        <v>2.7518356405133101E-2</v>
      </c>
      <c r="J311" s="24">
        <v>40637</v>
      </c>
      <c r="K311" s="25">
        <v>14.000000000000099</v>
      </c>
      <c r="L311" s="26">
        <v>2.7516283245435001E-2</v>
      </c>
    </row>
    <row r="312" spans="2:12" ht="13.2" customHeight="1" x14ac:dyDescent="0.25">
      <c r="B312" s="24">
        <v>40636</v>
      </c>
      <c r="C312" s="25">
        <v>35.25</v>
      </c>
      <c r="D312" s="26">
        <v>2.0630587619909602E-2</v>
      </c>
      <c r="F312" s="24">
        <v>40636</v>
      </c>
      <c r="G312" s="25">
        <v>14.0500000000001</v>
      </c>
      <c r="H312" s="26">
        <v>2.74974276379438E-2</v>
      </c>
      <c r="J312" s="24">
        <v>40636</v>
      </c>
      <c r="K312" s="25">
        <v>14.0500000000001</v>
      </c>
      <c r="L312" s="26">
        <v>2.74690091814528E-2</v>
      </c>
    </row>
    <row r="313" spans="2:12" ht="13.2" customHeight="1" x14ac:dyDescent="0.25">
      <c r="B313" s="24">
        <v>40635</v>
      </c>
      <c r="C313" s="25">
        <v>35.375</v>
      </c>
      <c r="D313" s="26">
        <v>2.06513154390283E-2</v>
      </c>
      <c r="F313" s="24">
        <v>40635</v>
      </c>
      <c r="G313" s="25">
        <v>14.100000000000099</v>
      </c>
      <c r="H313" s="26">
        <v>2.7476498870754502E-2</v>
      </c>
      <c r="J313" s="24">
        <v>40635</v>
      </c>
      <c r="K313" s="25">
        <v>14.100000000000099</v>
      </c>
      <c r="L313" s="26">
        <v>2.7421735117470501E-2</v>
      </c>
    </row>
    <row r="314" spans="2:12" ht="13.2" customHeight="1" x14ac:dyDescent="0.25">
      <c r="B314" s="24">
        <v>40634</v>
      </c>
      <c r="C314" s="25">
        <v>35.5</v>
      </c>
      <c r="D314" s="26">
        <v>2.0672071394064899E-2</v>
      </c>
      <c r="F314" s="24">
        <v>40634</v>
      </c>
      <c r="G314" s="25">
        <v>14.1500000000001</v>
      </c>
      <c r="H314" s="26">
        <v>2.7455570103565301E-2</v>
      </c>
      <c r="J314" s="24">
        <v>40634</v>
      </c>
      <c r="K314" s="25">
        <v>14.1500000000001</v>
      </c>
      <c r="L314" s="26">
        <v>2.7374461053488199E-2</v>
      </c>
    </row>
    <row r="315" spans="2:12" ht="13.2" customHeight="1" x14ac:dyDescent="0.25">
      <c r="B315" s="24">
        <v>40633</v>
      </c>
      <c r="C315" s="25">
        <v>35.625</v>
      </c>
      <c r="D315" s="26">
        <v>2.0692849197850399E-2</v>
      </c>
      <c r="F315" s="24">
        <v>40633</v>
      </c>
      <c r="G315" s="25">
        <v>14.200000000000101</v>
      </c>
      <c r="H315" s="26">
        <v>2.7434641336375999E-2</v>
      </c>
      <c r="J315" s="24">
        <v>40633</v>
      </c>
      <c r="K315" s="25">
        <v>14.200000000000101</v>
      </c>
      <c r="L315" s="26">
        <v>2.7327186989506001E-2</v>
      </c>
    </row>
    <row r="316" spans="2:12" ht="13.2" customHeight="1" x14ac:dyDescent="0.25">
      <c r="B316" s="24">
        <v>40632</v>
      </c>
      <c r="C316" s="25">
        <v>35.75</v>
      </c>
      <c r="D316" s="26">
        <v>2.0713642651148199E-2</v>
      </c>
      <c r="F316" s="24">
        <v>40632</v>
      </c>
      <c r="G316" s="25">
        <v>14.250000000000099</v>
      </c>
      <c r="H316" s="26">
        <v>2.7413712569186701E-2</v>
      </c>
      <c r="J316" s="24">
        <v>40632</v>
      </c>
      <c r="K316" s="25">
        <v>14.250000000000099</v>
      </c>
      <c r="L316" s="26">
        <v>2.7279912925523699E-2</v>
      </c>
    </row>
    <row r="317" spans="2:12" ht="13.2" customHeight="1" x14ac:dyDescent="0.25">
      <c r="B317" s="24">
        <v>40631</v>
      </c>
      <c r="C317" s="25">
        <v>35.875</v>
      </c>
      <c r="D317" s="26">
        <v>2.0734445641122399E-2</v>
      </c>
      <c r="F317" s="24">
        <v>40631</v>
      </c>
      <c r="G317" s="25">
        <v>14.3000000000001</v>
      </c>
      <c r="H317" s="26">
        <v>2.73927838019975E-2</v>
      </c>
      <c r="J317" s="24">
        <v>40631</v>
      </c>
      <c r="K317" s="25">
        <v>14.3000000000001</v>
      </c>
      <c r="L317" s="26">
        <v>2.7232638861541501E-2</v>
      </c>
    </row>
    <row r="318" spans="2:12" ht="13.2" customHeight="1" x14ac:dyDescent="0.25">
      <c r="B318" s="24">
        <v>40630</v>
      </c>
      <c r="C318" s="25">
        <v>36</v>
      </c>
      <c r="D318" s="26">
        <v>2.07552521398374E-2</v>
      </c>
      <c r="F318" s="24">
        <v>40630</v>
      </c>
      <c r="G318" s="25">
        <v>14.350000000000099</v>
      </c>
      <c r="H318" s="26">
        <v>2.7371855034808198E-2</v>
      </c>
      <c r="J318" s="24">
        <v>40630</v>
      </c>
      <c r="K318" s="25">
        <v>14.350000000000099</v>
      </c>
      <c r="L318" s="26">
        <v>2.7185364797559199E-2</v>
      </c>
    </row>
    <row r="319" spans="2:12" ht="13.2" customHeight="1" x14ac:dyDescent="0.25">
      <c r="B319" s="24">
        <v>40629</v>
      </c>
      <c r="C319" s="25">
        <v>36.125</v>
      </c>
      <c r="D319" s="26">
        <v>2.07760562027893E-2</v>
      </c>
      <c r="F319" s="24">
        <v>40629</v>
      </c>
      <c r="G319" s="25">
        <v>14.4000000000001</v>
      </c>
      <c r="H319" s="26">
        <v>2.73509262676189E-2</v>
      </c>
      <c r="J319" s="24">
        <v>40629</v>
      </c>
      <c r="K319" s="25">
        <v>14.4000000000001</v>
      </c>
      <c r="L319" s="26">
        <v>2.7138090733577001E-2</v>
      </c>
    </row>
    <row r="320" spans="2:12" ht="13.2" customHeight="1" x14ac:dyDescent="0.25">
      <c r="B320" s="24">
        <v>40628</v>
      </c>
      <c r="C320" s="25">
        <v>36.25</v>
      </c>
      <c r="D320" s="26">
        <v>2.0796851967467399E-2</v>
      </c>
      <c r="F320" s="24">
        <v>40628</v>
      </c>
      <c r="G320" s="25">
        <v>14.450000000000101</v>
      </c>
      <c r="H320" s="26">
        <v>2.7329997500429699E-2</v>
      </c>
      <c r="J320" s="24">
        <v>40628</v>
      </c>
      <c r="K320" s="25">
        <v>14.450000000000101</v>
      </c>
      <c r="L320" s="26">
        <v>2.7090816669594699E-2</v>
      </c>
    </row>
    <row r="321" spans="2:12" ht="13.2" customHeight="1" x14ac:dyDescent="0.25">
      <c r="B321" s="24">
        <v>40627</v>
      </c>
      <c r="C321" s="25">
        <v>36.375</v>
      </c>
      <c r="D321" s="26">
        <v>2.0817633651945399E-2</v>
      </c>
      <c r="F321" s="24">
        <v>40627</v>
      </c>
      <c r="G321" s="25">
        <v>14.500000000000099</v>
      </c>
      <c r="H321" s="26">
        <v>2.7309068733240401E-2</v>
      </c>
      <c r="J321" s="24">
        <v>40627</v>
      </c>
      <c r="K321" s="25">
        <v>14.500000000000099</v>
      </c>
      <c r="L321" s="26">
        <v>2.7043542605612501E-2</v>
      </c>
    </row>
    <row r="322" spans="2:12" ht="13.2" customHeight="1" x14ac:dyDescent="0.25">
      <c r="B322" s="24">
        <v>40626</v>
      </c>
      <c r="C322" s="25">
        <v>36.5</v>
      </c>
      <c r="D322" s="26">
        <v>2.0838395553501299E-2</v>
      </c>
      <c r="F322" s="24">
        <v>40626</v>
      </c>
      <c r="G322" s="25">
        <v>14.5500000000001</v>
      </c>
      <c r="H322" s="26">
        <v>2.72881399660511E-2</v>
      </c>
      <c r="J322" s="24">
        <v>40626</v>
      </c>
      <c r="K322" s="25">
        <v>14.5500000000001</v>
      </c>
      <c r="L322" s="26">
        <v>2.6990304408710801E-2</v>
      </c>
    </row>
    <row r="323" spans="2:12" ht="13.2" customHeight="1" x14ac:dyDescent="0.25">
      <c r="B323" s="24">
        <v>40625</v>
      </c>
      <c r="C323" s="25">
        <v>36.625</v>
      </c>
      <c r="D323" s="26">
        <v>2.08591320472661E-2</v>
      </c>
      <c r="F323" s="24">
        <v>40625</v>
      </c>
      <c r="G323" s="25">
        <v>14.600000000000099</v>
      </c>
      <c r="H323" s="26">
        <v>2.7267211198861802E-2</v>
      </c>
      <c r="J323" s="24">
        <v>40625</v>
      </c>
      <c r="K323" s="25">
        <v>14.600000000000099</v>
      </c>
      <c r="L323" s="26">
        <v>2.6934493448589E-2</v>
      </c>
    </row>
    <row r="324" spans="2:12" ht="13.2" customHeight="1" x14ac:dyDescent="0.25">
      <c r="B324" s="24">
        <v>40624</v>
      </c>
      <c r="C324" s="25">
        <v>36.75</v>
      </c>
      <c r="D324" s="26">
        <v>2.0879837584899499E-2</v>
      </c>
      <c r="F324" s="24">
        <v>40624</v>
      </c>
      <c r="G324" s="25">
        <v>14.6500000000001</v>
      </c>
      <c r="H324" s="26">
        <v>2.7246282431672601E-2</v>
      </c>
      <c r="J324" s="24">
        <v>40624</v>
      </c>
      <c r="K324" s="25">
        <v>14.6500000000001</v>
      </c>
      <c r="L324" s="26">
        <v>2.6878682488467202E-2</v>
      </c>
    </row>
    <row r="325" spans="2:12" ht="13.2" customHeight="1" x14ac:dyDescent="0.25">
      <c r="B325" s="24">
        <v>40623</v>
      </c>
      <c r="C325" s="25">
        <v>36.875</v>
      </c>
      <c r="D325" s="26">
        <v>2.0900506693293099E-2</v>
      </c>
      <c r="F325" s="24">
        <v>40623</v>
      </c>
      <c r="G325" s="25">
        <v>14.700000000000101</v>
      </c>
      <c r="H325" s="26">
        <v>2.7225353664483299E-2</v>
      </c>
      <c r="J325" s="24">
        <v>40623</v>
      </c>
      <c r="K325" s="25">
        <v>14.700000000000101</v>
      </c>
      <c r="L325" s="26">
        <v>2.6822871528345501E-2</v>
      </c>
    </row>
    <row r="326" spans="2:12" ht="13.2" customHeight="1" x14ac:dyDescent="0.25">
      <c r="B326" s="24">
        <v>40622</v>
      </c>
      <c r="C326" s="25">
        <v>37</v>
      </c>
      <c r="D326" s="26">
        <v>2.09211339732993E-2</v>
      </c>
      <c r="F326" s="24">
        <v>40622</v>
      </c>
      <c r="G326" s="25">
        <v>14.750000000000099</v>
      </c>
      <c r="H326" s="26">
        <v>2.7204424897294001E-2</v>
      </c>
      <c r="J326" s="24">
        <v>40622</v>
      </c>
      <c r="K326" s="25">
        <v>14.750000000000099</v>
      </c>
      <c r="L326" s="26">
        <v>2.67670605682237E-2</v>
      </c>
    </row>
    <row r="327" spans="2:12" ht="13.2" customHeight="1" x14ac:dyDescent="0.25">
      <c r="B327" s="24">
        <v>40621</v>
      </c>
      <c r="C327" s="25">
        <v>37.125</v>
      </c>
      <c r="D327" s="26">
        <v>2.0941714098486299E-2</v>
      </c>
      <c r="F327" s="24">
        <v>40621</v>
      </c>
      <c r="G327" s="25">
        <v>14.8000000000001</v>
      </c>
      <c r="H327" s="26">
        <v>2.7141478661066601E-2</v>
      </c>
      <c r="J327" s="24">
        <v>40621</v>
      </c>
      <c r="K327" s="25">
        <v>14.8000000000001</v>
      </c>
      <c r="L327" s="26">
        <v>2.6711249608101902E-2</v>
      </c>
    </row>
    <row r="328" spans="2:12" ht="13.2" customHeight="1" x14ac:dyDescent="0.25">
      <c r="B328" s="24">
        <v>40620</v>
      </c>
      <c r="C328" s="25">
        <v>37.25</v>
      </c>
      <c r="D328" s="26">
        <v>2.0962241813918099E-2</v>
      </c>
      <c r="F328" s="24">
        <v>40620</v>
      </c>
      <c r="G328" s="25">
        <v>14.850000000000099</v>
      </c>
      <c r="H328" s="26">
        <v>2.70615638315739E-2</v>
      </c>
      <c r="J328" s="24">
        <v>40620</v>
      </c>
      <c r="K328" s="25">
        <v>14.850000000000099</v>
      </c>
      <c r="L328" s="26">
        <v>2.66554386479801E-2</v>
      </c>
    </row>
    <row r="329" spans="2:12" ht="13.2" customHeight="1" x14ac:dyDescent="0.25">
      <c r="B329" s="24">
        <v>40619</v>
      </c>
      <c r="C329" s="25">
        <v>37.375</v>
      </c>
      <c r="D329" s="26">
        <v>2.0982711934958799E-2</v>
      </c>
      <c r="F329" s="24">
        <v>40619</v>
      </c>
      <c r="G329" s="25">
        <v>14.9000000000001</v>
      </c>
      <c r="H329" s="26">
        <v>2.69816490020813E-2</v>
      </c>
      <c r="J329" s="24">
        <v>40619</v>
      </c>
      <c r="K329" s="25">
        <v>14.9000000000001</v>
      </c>
      <c r="L329" s="26">
        <v>2.6599627687858399E-2</v>
      </c>
    </row>
    <row r="330" spans="2:12" ht="13.2" customHeight="1" x14ac:dyDescent="0.25">
      <c r="B330" s="24">
        <v>40618</v>
      </c>
      <c r="C330" s="25">
        <v>37.5</v>
      </c>
      <c r="D330" s="26">
        <v>2.1003119346100999E-2</v>
      </c>
      <c r="F330" s="24">
        <v>40618</v>
      </c>
      <c r="G330" s="25">
        <v>14.950000000000101</v>
      </c>
      <c r="H330" s="26">
        <v>2.69E-2</v>
      </c>
      <c r="J330" s="24">
        <v>40618</v>
      </c>
      <c r="K330" s="25">
        <v>14.950000000000101</v>
      </c>
      <c r="L330" s="26">
        <v>2.6543816727736601E-2</v>
      </c>
    </row>
    <row r="331" spans="2:12" ht="13.2" customHeight="1" x14ac:dyDescent="0.25">
      <c r="B331" s="24">
        <v>40617</v>
      </c>
      <c r="C331" s="25">
        <v>37.625</v>
      </c>
      <c r="D331" s="26">
        <v>2.1023458999817401E-2</v>
      </c>
      <c r="F331" s="24">
        <v>40617</v>
      </c>
      <c r="G331" s="25">
        <v>15.000000000000099</v>
      </c>
      <c r="H331" s="26">
        <v>2.69E-2</v>
      </c>
      <c r="J331" s="24">
        <v>40617</v>
      </c>
      <c r="K331" s="25">
        <v>15.000000000000099</v>
      </c>
      <c r="L331" s="26">
        <v>2.64880057676148E-2</v>
      </c>
    </row>
    <row r="332" spans="2:12" ht="13.2" customHeight="1" x14ac:dyDescent="0.25">
      <c r="B332" s="24">
        <v>40616</v>
      </c>
      <c r="C332" s="25">
        <v>37.75</v>
      </c>
      <c r="D332" s="26">
        <v>2.10437259154354E-2</v>
      </c>
      <c r="F332" s="24">
        <v>40616</v>
      </c>
      <c r="G332" s="25">
        <v>15.0500000000001</v>
      </c>
      <c r="H332" s="26">
        <v>2.69E-2</v>
      </c>
      <c r="J332" s="24">
        <v>40616</v>
      </c>
      <c r="K332" s="25">
        <v>15.0500000000001</v>
      </c>
      <c r="L332" s="26">
        <v>2.6499999999999999E-2</v>
      </c>
    </row>
    <row r="333" spans="2:12" ht="13.2" customHeight="1" x14ac:dyDescent="0.25">
      <c r="B333" s="24">
        <v>40615</v>
      </c>
      <c r="C333" s="25">
        <v>37.875</v>
      </c>
      <c r="D333" s="26">
        <v>2.1063915178033899E-2</v>
      </c>
      <c r="F333" s="24">
        <v>40615</v>
      </c>
      <c r="G333" s="25">
        <v>15.100000000000099</v>
      </c>
      <c r="H333" s="26">
        <v>2.69E-2</v>
      </c>
      <c r="J333" s="24">
        <v>40615</v>
      </c>
      <c r="K333" s="25">
        <v>15.100000000000099</v>
      </c>
      <c r="L333" s="26">
        <v>2.6499999999999999E-2</v>
      </c>
    </row>
    <row r="334" spans="2:12" ht="13.2" customHeight="1" x14ac:dyDescent="0.25">
      <c r="B334" s="24">
        <v>40614</v>
      </c>
      <c r="C334" s="25">
        <v>38</v>
      </c>
      <c r="D334" s="26">
        <v>2.10840219373617E-2</v>
      </c>
      <c r="F334" s="24">
        <v>40614</v>
      </c>
      <c r="G334" s="25">
        <v>15.1500000000001</v>
      </c>
      <c r="H334" s="26">
        <v>2.69E-2</v>
      </c>
      <c r="J334" s="24">
        <v>40614</v>
      </c>
      <c r="K334" s="25">
        <v>15.1500000000001</v>
      </c>
      <c r="L334" s="26">
        <v>2.6499999999999999E-2</v>
      </c>
    </row>
    <row r="335" spans="2:12" ht="13.2" customHeight="1" x14ac:dyDescent="0.25">
      <c r="B335" s="24">
        <v>40613</v>
      </c>
      <c r="C335" s="25">
        <v>38.125</v>
      </c>
      <c r="D335" s="26">
        <v>2.1104041406777699E-2</v>
      </c>
      <c r="F335" s="24">
        <v>40613</v>
      </c>
      <c r="G335" s="25">
        <v>15.200000000000101</v>
      </c>
      <c r="H335" s="26">
        <v>2.69E-2</v>
      </c>
      <c r="J335" s="24">
        <v>40613</v>
      </c>
      <c r="K335" s="25">
        <v>15.200000000000101</v>
      </c>
      <c r="L335" s="26">
        <v>2.6499999999999999E-2</v>
      </c>
    </row>
    <row r="336" spans="2:12" ht="13.2" customHeight="1" x14ac:dyDescent="0.25">
      <c r="B336" s="24">
        <v>40612</v>
      </c>
      <c r="C336" s="25">
        <v>38.25</v>
      </c>
      <c r="D336" s="26">
        <v>2.1123968862211E-2</v>
      </c>
      <c r="F336" s="24">
        <v>40612</v>
      </c>
      <c r="G336" s="25">
        <v>15.250000000000099</v>
      </c>
      <c r="H336" s="26">
        <v>2.69E-2</v>
      </c>
      <c r="J336" s="24">
        <v>40612</v>
      </c>
      <c r="K336" s="25">
        <v>15.250000000000099</v>
      </c>
      <c r="L336" s="26">
        <v>2.6499999999999999E-2</v>
      </c>
    </row>
    <row r="337" spans="2:12" ht="13.2" customHeight="1" x14ac:dyDescent="0.25">
      <c r="B337" s="24">
        <v>40611</v>
      </c>
      <c r="C337" s="25">
        <v>38.375</v>
      </c>
      <c r="D337" s="26">
        <v>2.11437996411422E-2</v>
      </c>
      <c r="F337" s="24">
        <v>40611</v>
      </c>
      <c r="G337" s="25">
        <v>15.3000000000001</v>
      </c>
      <c r="H337" s="26">
        <v>2.69E-2</v>
      </c>
      <c r="J337" s="24">
        <v>40611</v>
      </c>
      <c r="K337" s="25">
        <v>15.3000000000001</v>
      </c>
      <c r="L337" s="26">
        <v>2.6499999999999999E-2</v>
      </c>
    </row>
    <row r="338" spans="2:12" ht="13.2" customHeight="1" x14ac:dyDescent="0.25">
      <c r="B338" s="24">
        <v>40610</v>
      </c>
      <c r="C338" s="25">
        <v>38.5</v>
      </c>
      <c r="D338" s="26">
        <v>2.1163529141604201E-2</v>
      </c>
      <c r="F338" s="24">
        <v>40610</v>
      </c>
      <c r="G338" s="25">
        <v>15.350000000000099</v>
      </c>
      <c r="H338" s="26">
        <v>2.69E-2</v>
      </c>
      <c r="J338" s="24">
        <v>40610</v>
      </c>
      <c r="K338" s="25">
        <v>15.350000000000099</v>
      </c>
      <c r="L338" s="26">
        <v>2.6499999999999999E-2</v>
      </c>
    </row>
    <row r="339" spans="2:12" ht="13.2" customHeight="1" x14ac:dyDescent="0.25">
      <c r="B339" s="24">
        <v>40609</v>
      </c>
      <c r="C339" s="25">
        <v>38.625</v>
      </c>
      <c r="D339" s="26">
        <v>2.11831528212021E-2</v>
      </c>
      <c r="F339" s="24">
        <v>40609</v>
      </c>
      <c r="G339" s="25">
        <v>15.4000000000001</v>
      </c>
      <c r="H339" s="26">
        <v>2.69E-2</v>
      </c>
      <c r="J339" s="24">
        <v>40609</v>
      </c>
      <c r="K339" s="25">
        <v>15.4000000000001</v>
      </c>
      <c r="L339" s="26">
        <v>2.6499999999999999E-2</v>
      </c>
    </row>
    <row r="340" spans="2:12" ht="13.2" customHeight="1" x14ac:dyDescent="0.25">
      <c r="B340" s="24">
        <v>40608</v>
      </c>
      <c r="C340" s="25">
        <v>38.75</v>
      </c>
      <c r="D340" s="26">
        <v>2.1202666196152801E-2</v>
      </c>
      <c r="F340" s="24">
        <v>40608</v>
      </c>
      <c r="G340" s="25">
        <v>15.450000000000101</v>
      </c>
      <c r="H340" s="26">
        <v>2.69E-2</v>
      </c>
      <c r="J340" s="24">
        <v>40608</v>
      </c>
      <c r="K340" s="25">
        <v>15.450000000000101</v>
      </c>
      <c r="L340" s="26">
        <v>2.6499999999999999E-2</v>
      </c>
    </row>
    <row r="341" spans="2:12" ht="13.2" customHeight="1" x14ac:dyDescent="0.25">
      <c r="B341" s="24">
        <v>40607</v>
      </c>
      <c r="C341" s="25">
        <v>38.875</v>
      </c>
      <c r="D341" s="26">
        <v>2.12220648403421E-2</v>
      </c>
      <c r="F341" s="24">
        <v>40607</v>
      </c>
      <c r="G341" s="25">
        <v>15.500000000000099</v>
      </c>
      <c r="H341" s="26">
        <v>2.69E-2</v>
      </c>
      <c r="J341" s="24">
        <v>40607</v>
      </c>
      <c r="K341" s="25">
        <v>15.500000000000099</v>
      </c>
      <c r="L341" s="26">
        <v>2.6499999999999999E-2</v>
      </c>
    </row>
    <row r="342" spans="2:12" ht="13.2" customHeight="1" x14ac:dyDescent="0.25">
      <c r="B342" s="24">
        <v>40606</v>
      </c>
      <c r="C342" s="25">
        <v>39</v>
      </c>
      <c r="D342" s="26">
        <v>2.1241344384401201E-2</v>
      </c>
      <c r="F342" s="24">
        <v>40606</v>
      </c>
      <c r="G342" s="25">
        <v>15.5500000000001</v>
      </c>
      <c r="H342" s="26">
        <v>2.69E-2</v>
      </c>
      <c r="J342" s="24">
        <v>40606</v>
      </c>
      <c r="K342" s="25">
        <v>15.5500000000001</v>
      </c>
      <c r="L342" s="26">
        <v>2.6499999999999999E-2</v>
      </c>
    </row>
    <row r="343" spans="2:12" ht="13.2" customHeight="1" x14ac:dyDescent="0.25">
      <c r="B343" s="24">
        <v>40605</v>
      </c>
      <c r="C343" s="25">
        <v>39.125</v>
      </c>
      <c r="D343" s="26">
        <v>2.12605005147996E-2</v>
      </c>
      <c r="F343" s="24">
        <v>40605</v>
      </c>
      <c r="G343" s="25">
        <v>15.600000000000099</v>
      </c>
      <c r="H343" s="26">
        <v>2.69E-2</v>
      </c>
      <c r="J343" s="24">
        <v>40605</v>
      </c>
      <c r="K343" s="25">
        <v>15.600000000000099</v>
      </c>
      <c r="L343" s="26">
        <v>2.6499999999999999E-2</v>
      </c>
    </row>
    <row r="344" spans="2:12" ht="13.2" customHeight="1" x14ac:dyDescent="0.25">
      <c r="B344" s="24">
        <v>40604</v>
      </c>
      <c r="C344" s="25">
        <v>39.25</v>
      </c>
      <c r="D344" s="26">
        <v>2.1279528972956499E-2</v>
      </c>
      <c r="F344" s="24">
        <v>40604</v>
      </c>
      <c r="G344" s="25">
        <v>15.6500000000001</v>
      </c>
      <c r="H344" s="26">
        <v>2.69E-2</v>
      </c>
      <c r="J344" s="24">
        <v>40604</v>
      </c>
      <c r="K344" s="25">
        <v>15.6500000000001</v>
      </c>
      <c r="L344" s="26">
        <v>2.6499999999999999E-2</v>
      </c>
    </row>
    <row r="345" spans="2:12" ht="13.2" customHeight="1" x14ac:dyDescent="0.25">
      <c r="B345" s="24">
        <v>40603</v>
      </c>
      <c r="C345" s="25">
        <v>39.375</v>
      </c>
      <c r="D345" s="26">
        <v>2.1298425554368099E-2</v>
      </c>
      <c r="F345" s="24">
        <v>40603</v>
      </c>
      <c r="G345" s="25">
        <v>15.700000000000101</v>
      </c>
      <c r="H345" s="26">
        <v>2.69E-2</v>
      </c>
      <c r="J345" s="24">
        <v>40603</v>
      </c>
      <c r="K345" s="25">
        <v>15.700000000000101</v>
      </c>
      <c r="L345" s="26">
        <v>2.6499999999999999E-2</v>
      </c>
    </row>
    <row r="346" spans="2:12" ht="13.2" customHeight="1" x14ac:dyDescent="0.25">
      <c r="B346" s="24">
        <v>40602</v>
      </c>
      <c r="C346" s="25">
        <v>39.5</v>
      </c>
      <c r="D346" s="26">
        <v>2.1317186107752101E-2</v>
      </c>
      <c r="F346" s="24">
        <v>40602</v>
      </c>
      <c r="G346" s="25">
        <v>15.750000000000099</v>
      </c>
      <c r="H346" s="26">
        <v>2.69E-2</v>
      </c>
      <c r="J346" s="24">
        <v>40602</v>
      </c>
      <c r="K346" s="25">
        <v>15.750000000000099</v>
      </c>
      <c r="L346" s="26">
        <v>2.6499999999999999E-2</v>
      </c>
    </row>
    <row r="347" spans="2:12" ht="13.2" customHeight="1" x14ac:dyDescent="0.25">
      <c r="B347" s="24">
        <v>40601</v>
      </c>
      <c r="C347" s="25">
        <v>39.625</v>
      </c>
      <c r="D347" s="26">
        <v>2.13358065342087E-2</v>
      </c>
      <c r="F347" s="24">
        <v>40601</v>
      </c>
      <c r="G347" s="25">
        <v>15.8000000000001</v>
      </c>
      <c r="H347" s="26">
        <v>2.69E-2</v>
      </c>
      <c r="J347" s="24">
        <v>40601</v>
      </c>
      <c r="K347" s="25">
        <v>15.8000000000001</v>
      </c>
      <c r="L347" s="26">
        <v>2.6499999999999999E-2</v>
      </c>
    </row>
    <row r="348" spans="2:12" ht="13.2" customHeight="1" x14ac:dyDescent="0.25">
      <c r="B348" s="24">
        <v>40600</v>
      </c>
      <c r="C348" s="25">
        <v>39.75</v>
      </c>
      <c r="D348" s="26">
        <v>2.13542827863962E-2</v>
      </c>
      <c r="F348" s="24">
        <v>40600</v>
      </c>
      <c r="G348" s="25">
        <v>15.850000000000099</v>
      </c>
      <c r="H348" s="26">
        <v>2.69E-2</v>
      </c>
      <c r="J348" s="24">
        <v>40600</v>
      </c>
      <c r="K348" s="25">
        <v>15.850000000000099</v>
      </c>
      <c r="L348" s="26">
        <v>2.6499999999999999E-2</v>
      </c>
    </row>
    <row r="349" spans="2:12" ht="13.2" customHeight="1" x14ac:dyDescent="0.25">
      <c r="B349" s="24">
        <v>40599</v>
      </c>
      <c r="C349" s="25">
        <v>39.875</v>
      </c>
      <c r="D349" s="26">
        <v>2.1372610867723501E-2</v>
      </c>
      <c r="F349" s="24">
        <v>40599</v>
      </c>
      <c r="G349" s="25">
        <v>15.9000000000001</v>
      </c>
      <c r="H349" s="26">
        <v>2.69E-2</v>
      </c>
      <c r="J349" s="24">
        <v>40599</v>
      </c>
      <c r="K349" s="25">
        <v>15.9000000000001</v>
      </c>
      <c r="L349" s="26">
        <v>2.6499999999999999E-2</v>
      </c>
    </row>
    <row r="350" spans="2:12" ht="13.2" customHeight="1" x14ac:dyDescent="0.25">
      <c r="B350" s="24">
        <v>40598</v>
      </c>
      <c r="C350" s="25">
        <v>40</v>
      </c>
      <c r="D350" s="26">
        <v>2.13907868315566E-2</v>
      </c>
      <c r="F350" s="24">
        <v>40598</v>
      </c>
      <c r="G350" s="25">
        <v>15.950000000000101</v>
      </c>
      <c r="H350" s="26">
        <v>2.69E-2</v>
      </c>
      <c r="J350" s="24">
        <v>40598</v>
      </c>
      <c r="K350" s="25">
        <v>15.950000000000101</v>
      </c>
      <c r="L350" s="26">
        <v>2.6499999999999999E-2</v>
      </c>
    </row>
    <row r="351" spans="2:12" ht="13.2" customHeight="1" x14ac:dyDescent="0.25">
      <c r="B351" s="24">
        <v>40597</v>
      </c>
      <c r="C351" s="25">
        <v>40.274999999999999</v>
      </c>
      <c r="D351" s="26">
        <v>2.1399999999999999E-2</v>
      </c>
      <c r="F351" s="24">
        <v>40597</v>
      </c>
      <c r="G351" s="25">
        <v>16.000000000000099</v>
      </c>
      <c r="H351" s="26">
        <v>2.69E-2</v>
      </c>
      <c r="J351" s="24">
        <v>40597</v>
      </c>
      <c r="K351" s="25">
        <v>16.000000000000099</v>
      </c>
      <c r="L351" s="26">
        <v>2.6499999999999999E-2</v>
      </c>
    </row>
    <row r="352" spans="2:12" ht="13.2" customHeight="1" x14ac:dyDescent="0.25"/>
    <row r="353" ht="13.2" customHeight="1" x14ac:dyDescent="0.25"/>
    <row r="354" ht="13.2" customHeight="1" x14ac:dyDescent="0.25"/>
    <row r="355" ht="13.2" customHeight="1" x14ac:dyDescent="0.25"/>
    <row r="356" ht="13.2" customHeight="1" x14ac:dyDescent="0.25"/>
    <row r="357" ht="13.2" customHeight="1" x14ac:dyDescent="0.25"/>
    <row r="1048479" ht="12.75" customHeight="1" x14ac:dyDescent="0.25"/>
    <row r="1048480" ht="12.75" customHeight="1" x14ac:dyDescent="0.25"/>
    <row r="1048481" ht="12.75" customHeight="1" x14ac:dyDescent="0.25"/>
    <row r="1048482" ht="12.75" customHeight="1" x14ac:dyDescent="0.25"/>
    <row r="1048483" ht="12.75" customHeight="1" x14ac:dyDescent="0.25"/>
    <row r="1048484" ht="12.75" customHeight="1" x14ac:dyDescent="0.25"/>
    <row r="1048485" ht="12.75" customHeight="1" x14ac:dyDescent="0.25"/>
    <row r="1048486" ht="12.75" customHeight="1" x14ac:dyDescent="0.25"/>
    <row r="1048487" ht="12.75" customHeight="1" x14ac:dyDescent="0.25"/>
    <row r="1048488" ht="12.75" customHeight="1" x14ac:dyDescent="0.25"/>
    <row r="1048489" ht="12.75" customHeight="1" x14ac:dyDescent="0.25"/>
    <row r="1048490" ht="12.75" customHeight="1" x14ac:dyDescent="0.25"/>
    <row r="1048491" ht="12.75" customHeight="1" x14ac:dyDescent="0.25"/>
    <row r="1048492" ht="12.75" customHeight="1" x14ac:dyDescent="0.25"/>
    <row r="1048493" ht="12.75" customHeight="1" x14ac:dyDescent="0.25"/>
    <row r="1048494" ht="12.75" customHeight="1" x14ac:dyDescent="0.25"/>
    <row r="1048495" ht="12.75" customHeight="1" x14ac:dyDescent="0.25"/>
    <row r="1048496" ht="12.75" customHeight="1" x14ac:dyDescent="0.25"/>
    <row r="1048497" ht="12.75" customHeight="1" x14ac:dyDescent="0.25"/>
    <row r="1048498" ht="12.75" customHeight="1" x14ac:dyDescent="0.25"/>
    <row r="1048499" ht="12.75" customHeight="1" x14ac:dyDescent="0.25"/>
    <row r="1048500" ht="12.75" customHeight="1" x14ac:dyDescent="0.25"/>
    <row r="1048501" ht="12.75" customHeight="1" x14ac:dyDescent="0.25"/>
    <row r="1048502" ht="12.75" customHeight="1" x14ac:dyDescent="0.25"/>
    <row r="1048503" ht="12.75" customHeight="1" x14ac:dyDescent="0.25"/>
    <row r="1048504" ht="12.75" customHeight="1" x14ac:dyDescent="0.25"/>
    <row r="1048505" ht="12.75" customHeight="1" x14ac:dyDescent="0.25"/>
    <row r="1048506" ht="12.75" customHeight="1" x14ac:dyDescent="0.25"/>
    <row r="1048507" ht="12.75" customHeight="1" x14ac:dyDescent="0.25"/>
    <row r="1048508" ht="12.75" customHeight="1" x14ac:dyDescent="0.25"/>
    <row r="1048509" ht="12.75" customHeight="1" x14ac:dyDescent="0.25"/>
    <row r="1048510" ht="12.75" customHeight="1" x14ac:dyDescent="0.25"/>
    <row r="1048511" ht="12.75" customHeight="1" x14ac:dyDescent="0.25"/>
    <row r="1048512" ht="12.75" customHeight="1" x14ac:dyDescent="0.25"/>
    <row r="1048513" ht="12.75" customHeight="1" x14ac:dyDescent="0.25"/>
    <row r="1048514" ht="12.75" customHeight="1" x14ac:dyDescent="0.25"/>
    <row r="1048515" ht="12.75" customHeight="1" x14ac:dyDescent="0.25"/>
    <row r="1048516" ht="12.75" customHeight="1" x14ac:dyDescent="0.25"/>
    <row r="1048517" ht="12.75" customHeight="1" x14ac:dyDescent="0.25"/>
    <row r="1048518" ht="12.75" customHeight="1" x14ac:dyDescent="0.25"/>
    <row r="1048519" ht="12.75" customHeight="1" x14ac:dyDescent="0.25"/>
    <row r="1048520" ht="12.75" customHeight="1" x14ac:dyDescent="0.25"/>
    <row r="1048521" ht="12.75" customHeight="1" x14ac:dyDescent="0.25"/>
    <row r="1048522" ht="12.75" customHeight="1" x14ac:dyDescent="0.25"/>
    <row r="1048523" ht="12.75" customHeight="1" x14ac:dyDescent="0.25"/>
    <row r="1048524" ht="12.75" customHeight="1" x14ac:dyDescent="0.25"/>
    <row r="1048525" ht="12.75" customHeight="1" x14ac:dyDescent="0.25"/>
    <row r="1048526" ht="12.75" customHeight="1" x14ac:dyDescent="0.25"/>
    <row r="1048527" ht="12.75" customHeight="1" x14ac:dyDescent="0.25"/>
    <row r="1048528" ht="12.75" customHeight="1" x14ac:dyDescent="0.25"/>
    <row r="1048529" ht="12.75" customHeight="1" x14ac:dyDescent="0.25"/>
    <row r="1048530" ht="12.75" customHeight="1" x14ac:dyDescent="0.25"/>
    <row r="1048531" ht="12.75" customHeight="1" x14ac:dyDescent="0.25"/>
    <row r="1048532" ht="12.75" customHeight="1" x14ac:dyDescent="0.25"/>
    <row r="1048533" ht="12.75" customHeight="1" x14ac:dyDescent="0.25"/>
    <row r="1048534" ht="12.75" customHeight="1" x14ac:dyDescent="0.25"/>
    <row r="1048535" ht="12.75" customHeight="1" x14ac:dyDescent="0.25"/>
    <row r="1048536" ht="12.75" customHeight="1" x14ac:dyDescent="0.25"/>
    <row r="1048537" ht="12.75" customHeight="1" x14ac:dyDescent="0.25"/>
    <row r="1048538" ht="12.75" customHeight="1" x14ac:dyDescent="0.25"/>
    <row r="1048539" ht="12.75" customHeight="1" x14ac:dyDescent="0.25"/>
    <row r="1048540" ht="12.75" customHeight="1" x14ac:dyDescent="0.25"/>
    <row r="1048541" ht="12.75" customHeight="1" x14ac:dyDescent="0.25"/>
    <row r="1048542" ht="12.75" customHeight="1" x14ac:dyDescent="0.25"/>
    <row r="1048543" ht="12.75" customHeight="1" x14ac:dyDescent="0.25"/>
    <row r="1048544" ht="12.75" customHeight="1" x14ac:dyDescent="0.25"/>
    <row r="1048545" ht="12.75" customHeight="1" x14ac:dyDescent="0.25"/>
    <row r="1048546" ht="12.75" customHeight="1" x14ac:dyDescent="0.25"/>
    <row r="1048547" ht="12.75" customHeight="1" x14ac:dyDescent="0.25"/>
    <row r="1048548" ht="12.75" customHeight="1" x14ac:dyDescent="0.25"/>
    <row r="1048549" ht="12.75" customHeight="1" x14ac:dyDescent="0.25"/>
    <row r="1048550" ht="12.75" customHeight="1" x14ac:dyDescent="0.25"/>
    <row r="1048551" ht="12.75" customHeight="1" x14ac:dyDescent="0.25"/>
    <row r="1048552" ht="12.75" customHeight="1" x14ac:dyDescent="0.25"/>
    <row r="1048553" ht="12.75" customHeight="1" x14ac:dyDescent="0.25"/>
    <row r="1048554" ht="12.75" customHeight="1" x14ac:dyDescent="0.25"/>
    <row r="1048555" ht="12.75" customHeight="1" x14ac:dyDescent="0.25"/>
    <row r="1048556" ht="12.75" customHeight="1" x14ac:dyDescent="0.25"/>
    <row r="1048557" ht="12.75" customHeight="1" x14ac:dyDescent="0.25"/>
    <row r="1048558" ht="12.75" customHeight="1" x14ac:dyDescent="0.25"/>
    <row r="1048559" ht="12.75" customHeight="1" x14ac:dyDescent="0.25"/>
    <row r="1048560" ht="12.75" customHeight="1" x14ac:dyDescent="0.25"/>
    <row r="1048561" ht="12.75" customHeight="1" x14ac:dyDescent="0.25"/>
    <row r="1048562" ht="12.75" customHeight="1" x14ac:dyDescent="0.25"/>
    <row r="1048563" ht="12.75" customHeight="1" x14ac:dyDescent="0.25"/>
    <row r="1048564" ht="12.75" customHeight="1" x14ac:dyDescent="0.25"/>
    <row r="1048565" ht="12.75" customHeight="1" x14ac:dyDescent="0.25"/>
    <row r="1048566" ht="12.75" customHeight="1" x14ac:dyDescent="0.25"/>
    <row r="1048567" ht="12.75" customHeight="1" x14ac:dyDescent="0.25"/>
    <row r="1048568" ht="12.75" customHeight="1" x14ac:dyDescent="0.25"/>
    <row r="1048569" ht="12.75" customHeight="1" x14ac:dyDescent="0.25"/>
    <row r="1048570" ht="12.75" customHeight="1" x14ac:dyDescent="0.25"/>
    <row r="1048571" ht="12.75" customHeight="1" x14ac:dyDescent="0.25"/>
    <row r="1048572" ht="12.75" customHeight="1" x14ac:dyDescent="0.25"/>
    <row r="1048573" ht="12.75" customHeight="1" x14ac:dyDescent="0.25"/>
    <row r="1048574" ht="12.75" customHeight="1" x14ac:dyDescent="0.25"/>
    <row r="1048575" ht="12.75" customHeight="1" x14ac:dyDescent="0.25"/>
    <row r="1048576" ht="12.75" customHeight="1" x14ac:dyDescent="0.25"/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K85"/>
  <sheetViews>
    <sheetView tabSelected="1" zoomScale="65" zoomScaleNormal="65" workbookViewId="0"/>
  </sheetViews>
  <sheetFormatPr baseColWidth="10" defaultColWidth="8.88671875" defaultRowHeight="13.2" x14ac:dyDescent="0.25"/>
  <cols>
    <col min="1" max="1" width="5.109375" style="27" customWidth="1"/>
    <col min="2" max="7" width="11.5546875" style="16"/>
    <col min="8" max="8" width="11.5546875" style="28"/>
    <col min="9" max="12" width="11.5546875" style="16"/>
    <col min="13" max="13" width="11.5546875" style="28"/>
    <col min="14" max="1025" width="11.5546875" style="16"/>
  </cols>
  <sheetData>
    <row r="2" spans="2:29" ht="12.9" customHeight="1" x14ac:dyDescent="0.25">
      <c r="B2" s="13" t="s">
        <v>50</v>
      </c>
      <c r="I2" s="13" t="s">
        <v>51</v>
      </c>
      <c r="N2" s="13" t="s">
        <v>52</v>
      </c>
    </row>
    <row r="4" spans="2:29" ht="12.9" customHeight="1" x14ac:dyDescent="0.25">
      <c r="B4" s="20" t="s">
        <v>53</v>
      </c>
      <c r="C4" s="20"/>
      <c r="E4" s="20" t="s">
        <v>54</v>
      </c>
      <c r="F4" s="20"/>
      <c r="N4" s="20" t="s">
        <v>55</v>
      </c>
      <c r="O4" s="20"/>
    </row>
    <row r="5" spans="2:29" ht="12.9" customHeight="1" x14ac:dyDescent="0.25">
      <c r="B5" s="12"/>
      <c r="C5" s="12"/>
    </row>
    <row r="6" spans="2:29" ht="12.9" customHeight="1" x14ac:dyDescent="0.25">
      <c r="B6" s="14" t="s">
        <v>30</v>
      </c>
      <c r="C6" s="14"/>
      <c r="E6" s="14" t="s">
        <v>30</v>
      </c>
      <c r="F6" s="14"/>
      <c r="I6" s="16" t="s">
        <v>56</v>
      </c>
      <c r="K6" s="16" t="s">
        <v>56</v>
      </c>
      <c r="N6" s="14" t="s">
        <v>30</v>
      </c>
      <c r="O6" s="14"/>
    </row>
    <row r="7" spans="2:29" ht="12.9" customHeight="1" x14ac:dyDescent="0.25">
      <c r="B7" s="16" t="s">
        <v>31</v>
      </c>
      <c r="C7" s="21" t="s">
        <v>57</v>
      </c>
      <c r="E7" s="12" t="str">
        <f>[1]!obMake("baseDate-cap","LocalDate",F7)</f>
        <v>baseDate-cap 
[6024]</v>
      </c>
      <c r="F7" s="17">
        <v>40918</v>
      </c>
      <c r="I7" s="16" t="s">
        <v>58</v>
      </c>
      <c r="K7" s="16" t="s">
        <v>58</v>
      </c>
      <c r="N7" s="12" t="str">
        <f>'Curves Definition'!F8</f>
        <v>modelWithForwardAndDiscountingCurves 
[6435]</v>
      </c>
    </row>
    <row r="8" spans="2:29" ht="12.9" customHeight="1" x14ac:dyDescent="0.25">
      <c r="B8" s="16" t="str">
        <f>[1]!obMake("referenceDate "&amp;COLUMN(),"LocalDate",C8)</f>
        <v>referenceDate 2 
[6076]</v>
      </c>
      <c r="C8" s="17">
        <v>40918</v>
      </c>
      <c r="E8" s="12" t="str">
        <f>[1]!obMake("shortPeriod-cap","String",F8)</f>
        <v>shortPeriod-cap 
[6014]</v>
      </c>
      <c r="F8" s="29" t="s">
        <v>59</v>
      </c>
      <c r="I8" s="16" t="s">
        <v>60</v>
      </c>
      <c r="K8" s="16" t="s">
        <v>60</v>
      </c>
      <c r="N8" s="12"/>
      <c r="P8" s="12"/>
      <c r="Q8" s="12"/>
    </row>
    <row r="9" spans="2:29" ht="12.9" customHeight="1" x14ac:dyDescent="0.25">
      <c r="B9" s="16" t="s">
        <v>61</v>
      </c>
      <c r="C9" s="12" t="str">
        <f>'Curves Definition'!F28</f>
        <v>forward-EUR-3M 
[6321]</v>
      </c>
      <c r="E9" s="12" t="str">
        <f>[1]!obMake("businessDayCal-cap",obLibs&amp;"net.finmath.time.businessdaycalendar."&amp;F9)</f>
        <v>businessDayCal-cap 
[6149]</v>
      </c>
      <c r="F9" s="30" t="s">
        <v>39</v>
      </c>
      <c r="N9" s="14" t="s">
        <v>62</v>
      </c>
      <c r="O9" s="14"/>
      <c r="P9" s="12"/>
      <c r="Q9" s="12"/>
    </row>
    <row r="10" spans="2:29" ht="12.9" customHeight="1" x14ac:dyDescent="0.25">
      <c r="B10" s="19" t="str">
        <f>[1]!obCall("quotingConvention "&amp;COLUMN(),obLibs&amp;"net.finmath.marketdata.model.volatilities.VolatilitySurface$QuotingConvention","valueOf",[1]!obMake("","String",C10))</f>
        <v>quotingConvention 2 
[6198]</v>
      </c>
      <c r="C10" s="21" t="s">
        <v>56</v>
      </c>
      <c r="E10" s="16" t="s">
        <v>63</v>
      </c>
      <c r="F10" s="31">
        <v>40920</v>
      </c>
      <c r="N10" s="12" t="str">
        <f>[1]!obCall("modelWithVolSurface",N7,"addVolatilitySurface",B14)</f>
        <v>modelWithVolSurface 
[6441]</v>
      </c>
      <c r="P10" s="12"/>
      <c r="Q10" s="12"/>
    </row>
    <row r="11" spans="2:29" ht="12.9" customHeight="1" x14ac:dyDescent="0.25">
      <c r="B11" s="16" t="s">
        <v>64</v>
      </c>
      <c r="C11" s="12" t="str">
        <f>'Curves Definition'!B28</f>
        <v>curveObject-discount-EUR-OIS-curveDef 
[6189]</v>
      </c>
      <c r="E11" s="16" t="s">
        <v>65</v>
      </c>
      <c r="F11" s="31">
        <v>44573</v>
      </c>
      <c r="AB11" s="32" t="s">
        <v>66</v>
      </c>
      <c r="AC11" s="21" t="s">
        <v>56</v>
      </c>
    </row>
    <row r="12" spans="2:29" ht="12.9" customHeight="1" x14ac:dyDescent="0.25">
      <c r="C12" s="12"/>
      <c r="E12" s="16" t="s">
        <v>67</v>
      </c>
      <c r="F12" s="29" t="s">
        <v>68</v>
      </c>
      <c r="AC12" s="16" t="str">
        <f>[1]!obCall("quotingConventionResult "&amp;COLUMN(),obLibs&amp;"net.finmath.marketdata.model.volatilities.VolatilitySurface$QuotingConvention","valueOf",[1]!obMake("","String",AC11))</f>
        <v>quotingConventionResult 29 
[6089]</v>
      </c>
    </row>
    <row r="13" spans="2:29" ht="12.9" customHeight="1" x14ac:dyDescent="0.25">
      <c r="B13" s="14" t="s">
        <v>69</v>
      </c>
      <c r="C13" s="14"/>
      <c r="E13" s="16" t="s">
        <v>70</v>
      </c>
      <c r="F13" s="29" t="str">
        <f>"act/365"</f>
        <v>act/365</v>
      </c>
    </row>
    <row r="14" spans="2:29" ht="12.9" customHeight="1" x14ac:dyDescent="0.25">
      <c r="B14" s="22" t="str">
        <f>[1]!obMake("capletVolatility",obLibs&amp;"net.finmath.marketdata.model.volatilities.CapletVolatilities",[1]!obMake("","String",C7),B8,C9,[1]!obMake("","double[]",B34:B60),[1]!obMake("","double[]",C34:C60),[1]!obMake("","double[]",D34:D60),B10,C11)</f>
        <v>capletVolatility 
[6440]</v>
      </c>
      <c r="C14" s="12"/>
      <c r="E14" s="16" t="s">
        <v>71</v>
      </c>
      <c r="F14" s="29" t="s">
        <v>72</v>
      </c>
      <c r="O14" s="23" t="s">
        <v>63</v>
      </c>
      <c r="P14" s="23" t="s">
        <v>73</v>
      </c>
      <c r="Q14" s="23" t="s">
        <v>67</v>
      </c>
      <c r="R14" s="23" t="s">
        <v>74</v>
      </c>
      <c r="S14" s="23" t="s">
        <v>75</v>
      </c>
      <c r="T14" s="23" t="s">
        <v>76</v>
      </c>
      <c r="U14" s="23" t="s">
        <v>77</v>
      </c>
      <c r="V14" s="33" t="s">
        <v>78</v>
      </c>
      <c r="W14" s="23" t="s">
        <v>79</v>
      </c>
      <c r="X14" s="23" t="s">
        <v>80</v>
      </c>
      <c r="Y14" s="33" t="s">
        <v>81</v>
      </c>
      <c r="Z14" s="16" t="s">
        <v>82</v>
      </c>
      <c r="AB14" s="27" t="s">
        <v>49</v>
      </c>
      <c r="AC14" s="16" t="s">
        <v>83</v>
      </c>
    </row>
    <row r="15" spans="2:29" ht="12.9" customHeight="1" x14ac:dyDescent="0.25">
      <c r="E15" s="16" t="s">
        <v>76</v>
      </c>
      <c r="F15" s="29">
        <v>0</v>
      </c>
      <c r="N15" s="19" t="str">
        <f>[1]!obMake("cap-"&amp;ROW(),obLibs&amp;"net.finmath.marketdata.products.Cap",[1]!obCall("",obLibs&amp;"net.finmath.time.ScheduleGenerator","createScheduleFromConventions",$E$7,[1]!obMake("","LocalDate",O15),[1]!obMake("","LocalDate",P15),[1]!obMake("","String",Q15),[1]!obMake("","String",R15),$E$8,[1]!obMake("","String",S15),$E$9,[1]!obMake("","int",T15),[1]!obMake("","int",U15)),[1]!obMake("","String",V15),[1]!obMake("","double",W15),[1]!obMake("","boolean",X15),[1]!obMake("","String",Y15),[1]!obMake("","String",Z15))</f>
        <v>cap-15 
[6164]</v>
      </c>
      <c r="O15" s="31">
        <v>40980</v>
      </c>
      <c r="P15" s="31">
        <v>41072</v>
      </c>
      <c r="Q15" s="29" t="s">
        <v>68</v>
      </c>
      <c r="R15" s="29" t="str">
        <f>"act/365"</f>
        <v>act/365</v>
      </c>
      <c r="S15" s="29" t="s">
        <v>72</v>
      </c>
      <c r="T15" s="29">
        <v>0</v>
      </c>
      <c r="U15" s="29">
        <v>0</v>
      </c>
      <c r="V15" s="30" t="s">
        <v>33</v>
      </c>
      <c r="W15" s="34">
        <v>0</v>
      </c>
      <c r="X15" s="35" t="b">
        <f>TRUE()</f>
        <v>1</v>
      </c>
      <c r="Y15" s="30" t="s">
        <v>32</v>
      </c>
      <c r="Z15" s="35" t="str">
        <f>$C$7</f>
        <v>capletVol</v>
      </c>
      <c r="AB15" s="36">
        <f>[1]!obGet([1]!obCall("",N15,"getValue",$N$10))</f>
        <v>8.2752528962869406E-5</v>
      </c>
      <c r="AC15" s="36">
        <f>[1]!obGet([1]!obCall("",N15,"getImpliedVolatility",[1]!obMake("","double",0),$N$10,$AC$12))</f>
        <v>0.7</v>
      </c>
    </row>
    <row r="16" spans="2:29" ht="12.9" customHeight="1" x14ac:dyDescent="0.25">
      <c r="E16" s="16" t="s">
        <v>84</v>
      </c>
      <c r="F16" s="29">
        <v>0</v>
      </c>
      <c r="N16" s="19" t="str">
        <f>[1]!obMake("cap-"&amp;ROW(),obLibs&amp;"net.finmath.marketdata.products.Cap",[1]!obCall("",obLibs&amp;"net.finmath.time.ScheduleGenerator","createScheduleFromConventions",$E$7,[1]!obMake("","LocalDate",O16),[1]!obMake("","LocalDate",P16),[1]!obMake("","String",Q16),[1]!obMake("","String",R16),$E$8,[1]!obMake("","String",S16),$E$9,[1]!obMake("","int",T16),[1]!obMake("","int",U16)),[1]!obMake("","String",V16),[1]!obMake("","double",W16),[1]!obMake("","boolean",X16),[1]!obMake("","String",Y16),[1]!obMake("","String",Z16))</f>
        <v>cap-16 
[6234]</v>
      </c>
      <c r="O16" s="31">
        <v>40951</v>
      </c>
      <c r="P16" s="31">
        <v>41317</v>
      </c>
      <c r="Q16" s="29" t="s">
        <v>68</v>
      </c>
      <c r="R16" s="29" t="str">
        <f>"act/365"</f>
        <v>act/365</v>
      </c>
      <c r="S16" s="29" t="s">
        <v>72</v>
      </c>
      <c r="T16" s="29">
        <v>0</v>
      </c>
      <c r="U16" s="29">
        <v>0</v>
      </c>
      <c r="V16" s="30" t="s">
        <v>33</v>
      </c>
      <c r="W16" s="34">
        <v>0</v>
      </c>
      <c r="X16" s="35" t="b">
        <f>TRUE()</f>
        <v>1</v>
      </c>
      <c r="Y16" s="30" t="s">
        <v>32</v>
      </c>
      <c r="Z16" s="35" t="str">
        <f>$C$7</f>
        <v>capletVol</v>
      </c>
      <c r="AB16" s="36">
        <f>[1]!obGet([1]!obCall("",N16,"getValue",$N$10))</f>
        <v>4.9708608918029552E-4</v>
      </c>
      <c r="AC16" s="36">
        <f>[1]!obGet([1]!obCall("",N16,"getImpliedVolatility",[1]!obMake("","double",0),$N$10,$AC$12))</f>
        <v>0.5319569649601904</v>
      </c>
    </row>
    <row r="17" spans="2:29" ht="12.9" customHeight="1" x14ac:dyDescent="0.25">
      <c r="F17" s="12"/>
      <c r="N17" s="19" t="str">
        <f>[1]!obMake("cap-"&amp;ROW(),obLibs&amp;"net.finmath.marketdata.products.Cap",[1]!obCall("",obLibs&amp;"net.finmath.time.ScheduleGenerator","createScheduleFromConventions",$E$7,[1]!obMake("","LocalDate",O17),[1]!obMake("","LocalDate",P17),[1]!obMake("","String",Q17),[1]!obMake("","String",R17),$E$8,[1]!obMake("","String",S17),$E$9,[1]!obMake("","int",T17),[1]!obMake("","int",U17)),[1]!obMake("","String",V17),[1]!obMake("","double",W17),[1]!obMake("","boolean",X17),[1]!obMake("","String",Y17),[1]!obMake("","String",Z17))</f>
        <v>cap-17 
[6178]</v>
      </c>
      <c r="O17" s="31">
        <v>40920</v>
      </c>
      <c r="P17" s="31">
        <v>41651</v>
      </c>
      <c r="Q17" s="29" t="s">
        <v>68</v>
      </c>
      <c r="R17" s="29" t="str">
        <f>"act/365"</f>
        <v>act/365</v>
      </c>
      <c r="S17" s="29" t="s">
        <v>72</v>
      </c>
      <c r="T17" s="29">
        <v>0</v>
      </c>
      <c r="U17" s="29">
        <v>0</v>
      </c>
      <c r="V17" s="30" t="s">
        <v>33</v>
      </c>
      <c r="W17" s="34">
        <v>0</v>
      </c>
      <c r="X17" s="35" t="b">
        <f>TRUE()</f>
        <v>1</v>
      </c>
      <c r="Y17" s="30" t="s">
        <v>32</v>
      </c>
      <c r="Z17" s="35" t="str">
        <f>$C$7</f>
        <v>capletVol</v>
      </c>
      <c r="AB17" s="36">
        <f>[1]!obGet([1]!obCall("",N17,"getValue",$N$10))</f>
        <v>1.3316961482580921E-3</v>
      </c>
      <c r="AC17" s="36">
        <f>[1]!obGet([1]!obCall("",N17,"getImpliedVolatility",[1]!obMake("","double",0),$N$10,$AC$12))</f>
        <v>0.37524472085035865</v>
      </c>
    </row>
    <row r="18" spans="2:29" ht="12.9" customHeight="1" x14ac:dyDescent="0.25">
      <c r="D18" s="12"/>
      <c r="E18" s="14" t="s">
        <v>85</v>
      </c>
      <c r="F18" s="14"/>
      <c r="N18" s="19" t="str">
        <f>[1]!obMake("cap-"&amp;ROW(),obLibs&amp;"net.finmath.marketdata.products.Cap",[1]!obCall("",obLibs&amp;"net.finmath.time.ScheduleGenerator","createScheduleFromConventions",$E$7,[1]!obMake("","LocalDate",O18),[1]!obMake("","LocalDate",P18),[1]!obMake("","String",Q18),[1]!obMake("","String",R18),$E$8,[1]!obMake("","String",S18),$E$9,[1]!obMake("","int",T18),[1]!obMake("","int",U18)),[1]!obMake("","String",V18),[1]!obMake("","double",W18),[1]!obMake("","boolean",X18),[1]!obMake("","String",Y18),[1]!obMake("","String",Z18))</f>
        <v>cap-18 
[6220]</v>
      </c>
      <c r="O18" s="31">
        <v>40920</v>
      </c>
      <c r="P18" s="31">
        <v>42016</v>
      </c>
      <c r="Q18" s="29" t="s">
        <v>68</v>
      </c>
      <c r="R18" s="29" t="str">
        <f>"act/365"</f>
        <v>act/365</v>
      </c>
      <c r="S18" s="29" t="s">
        <v>72</v>
      </c>
      <c r="T18" s="29">
        <v>0</v>
      </c>
      <c r="U18" s="29">
        <v>0</v>
      </c>
      <c r="V18" s="30" t="s">
        <v>33</v>
      </c>
      <c r="W18" s="34">
        <v>0</v>
      </c>
      <c r="X18" s="35" t="b">
        <f>TRUE()</f>
        <v>1</v>
      </c>
      <c r="Y18" s="30" t="s">
        <v>32</v>
      </c>
      <c r="Z18" s="35" t="str">
        <f>$C$7</f>
        <v>capletVol</v>
      </c>
      <c r="AB18" s="36">
        <f>[1]!obGet([1]!obCall("",N18,"getValue",$N$10))</f>
        <v>2.6949663130631141E-3</v>
      </c>
      <c r="AC18" s="36">
        <f>[1]!obGet([1]!obCall("",N18,"getImpliedVolatility",[1]!obMake("","double",0),$N$10,$AC$12))</f>
        <v>0.28357866512317981</v>
      </c>
    </row>
    <row r="19" spans="2:29" ht="12.9" customHeight="1" x14ac:dyDescent="0.25">
      <c r="D19" s="12"/>
      <c r="E19" s="16" t="str">
        <f>[1]!obCall("schedule",obLibs&amp;"net.finmath.time.ScheduleGenerator","createScheduleFromConventions",$E$7,[1]!obMake("","LocalDate",F10),[1]!obMake("","LocalDate",F11),[1]!obMake("","String",F12),[1]!obMake("","String",F13),$E$8,[1]!obMake("","String",F14),$E$9,[1]!obMake("","int",F15),[1]!obMake("","int",F16))</f>
        <v>schedule 
[6206]</v>
      </c>
      <c r="F19" s="12"/>
      <c r="N19" s="19" t="str">
        <f>[1]!obMake("cap-"&amp;ROW(),obLibs&amp;"net.finmath.marketdata.products.Cap",[1]!obCall("",obLibs&amp;"net.finmath.time.ScheduleGenerator","createScheduleFromConventions",$E$7,[1]!obMake("","LocalDate",O19),[1]!obMake("","LocalDate",P19),[1]!obMake("","String",Q19),[1]!obMake("","String",R19),$E$8,[1]!obMake("","String",S19),$E$9,[1]!obMake("","int",T19),[1]!obMake("","int",U19)),[1]!obMake("","String",V19),[1]!obMake("","double",W19),[1]!obMake("","boolean",X19),[1]!obMake("","String",Y19),[1]!obMake("","String",Z19))</f>
        <v>cap-19 
[6248]</v>
      </c>
      <c r="O19" s="31">
        <v>40920</v>
      </c>
      <c r="P19" s="31">
        <v>42381</v>
      </c>
      <c r="Q19" s="29" t="s">
        <v>68</v>
      </c>
      <c r="R19" s="29" t="str">
        <f>"act/365"</f>
        <v>act/365</v>
      </c>
      <c r="S19" s="29" t="s">
        <v>72</v>
      </c>
      <c r="T19" s="29">
        <v>0</v>
      </c>
      <c r="U19" s="29">
        <v>0</v>
      </c>
      <c r="V19" s="30" t="s">
        <v>33</v>
      </c>
      <c r="W19" s="34">
        <v>0</v>
      </c>
      <c r="X19" s="35" t="b">
        <f>TRUE()</f>
        <v>1</v>
      </c>
      <c r="Y19" s="30" t="s">
        <v>32</v>
      </c>
      <c r="Z19" s="35" t="str">
        <f>$C$7</f>
        <v>capletVol</v>
      </c>
      <c r="AB19" s="36">
        <f>[1]!obGet([1]!obCall("",N19,"getValue",$N$10))</f>
        <v>5.9126776161439552E-3</v>
      </c>
      <c r="AC19" s="36">
        <f>[1]!obGet([1]!obCall("",N19,"getImpliedVolatility",[1]!obMake("","double",0),$N$10,$AC$12))</f>
        <v>0.23546027831090943</v>
      </c>
    </row>
    <row r="20" spans="2:29" ht="12.9" customHeight="1" x14ac:dyDescent="0.25">
      <c r="D20" s="12"/>
    </row>
    <row r="26" spans="2:29" ht="12.9" customHeight="1" x14ac:dyDescent="0.25">
      <c r="B26" s="37" t="s">
        <v>86</v>
      </c>
      <c r="C26" s="37"/>
      <c r="D26" s="37"/>
      <c r="I26" s="37" t="s">
        <v>87</v>
      </c>
      <c r="J26" s="37"/>
      <c r="K26" s="37"/>
    </row>
    <row r="28" spans="2:29" ht="12.9" customHeight="1" x14ac:dyDescent="0.25">
      <c r="N28" s="15" t="s">
        <v>88</v>
      </c>
    </row>
    <row r="29" spans="2:29" ht="12.9" customHeight="1" x14ac:dyDescent="0.25">
      <c r="I29" s="21" t="s">
        <v>58</v>
      </c>
      <c r="K29" s="21" t="s">
        <v>60</v>
      </c>
      <c r="N29" s="15" t="s">
        <v>89</v>
      </c>
    </row>
    <row r="30" spans="2:29" ht="12.9" customHeight="1" x14ac:dyDescent="0.25">
      <c r="I30" s="16" t="str">
        <f>[1]!obCall("quotingConventionResult "&amp;COLUMN(),obLibs&amp;"net.finmath.marketdata.model.volatilities.VolatilitySurface$QuotingConvention","valueOf",[1]!obMake("","String",I29))</f>
        <v>quotingConventionResult 9 
[6129]</v>
      </c>
      <c r="K30" s="16" t="str">
        <f>[1]!obCall("quotingConventionResult "&amp;COLUMN(),obLibs&amp;"net.finmath.marketdata.model.volatilities.VolatilitySurface$QuotingConvention","valueOf",[1]!obMake("","String",K29))</f>
        <v>quotingConventionResult 11 
[6183]</v>
      </c>
      <c r="N30" s="15" t="s">
        <v>90</v>
      </c>
    </row>
    <row r="31" spans="2:29" ht="12.9" customHeight="1" x14ac:dyDescent="0.25">
      <c r="B31" s="12"/>
      <c r="C31" s="12"/>
      <c r="N31" s="15" t="s">
        <v>91</v>
      </c>
    </row>
    <row r="33" spans="1:11" ht="12.9" customHeight="1" x14ac:dyDescent="0.25">
      <c r="B33" s="23" t="s">
        <v>73</v>
      </c>
      <c r="C33" s="23" t="s">
        <v>79</v>
      </c>
      <c r="D33" s="23" t="s">
        <v>49</v>
      </c>
      <c r="I33" s="23" t="s">
        <v>49</v>
      </c>
      <c r="J33" s="27"/>
      <c r="K33" s="23" t="s">
        <v>49</v>
      </c>
    </row>
    <row r="34" spans="1:11" ht="12.9" customHeight="1" x14ac:dyDescent="0.25">
      <c r="A34" s="27">
        <v>0</v>
      </c>
      <c r="B34" s="16">
        <f>[1]!obGet([1]!obCall("",$E$19,"getFixing",[1]!obMake("","int",A34)))</f>
        <v>5.4794520547945206E-3</v>
      </c>
      <c r="C34" s="26">
        <v>2E-3</v>
      </c>
      <c r="D34" s="26">
        <v>0.7</v>
      </c>
      <c r="I34" s="26">
        <f>[1]!obGet([1]!obCall("",$B$14,"getValue",[1]!obMake("","double",$B34),[1]!obMake("","double",$C34),I$30))</f>
        <v>1.6076927926980584E-3</v>
      </c>
      <c r="J34" s="27"/>
      <c r="K34" s="36">
        <f>[1]!obGet([1]!obCall("",$B$14,"getValue",[1]!obMake("","double",$B34),[1]!obMake("","double",$C34),K$30))</f>
        <v>1.5503980543576067E-4</v>
      </c>
    </row>
    <row r="35" spans="1:11" ht="12.9" customHeight="1" x14ac:dyDescent="0.25">
      <c r="A35" s="27">
        <v>1</v>
      </c>
      <c r="B35" s="16">
        <f>[1]!obGet([1]!obCall("",$E$19,"getFixing",[1]!obMake("","int",A35)))</f>
        <v>0.25479452054794521</v>
      </c>
      <c r="C35" s="26">
        <v>2E-3</v>
      </c>
      <c r="D35" s="26">
        <v>0.7</v>
      </c>
      <c r="I35" s="26">
        <f>[1]!obGet([1]!obCall("",$B$14,"getValue",[1]!obMake("","double",$B35),[1]!obMake("","double",$C35),I$30))</f>
        <v>1.7137298865663713E-3</v>
      </c>
      <c r="J35" s="27"/>
      <c r="K35" s="36">
        <f>[1]!obGet([1]!obCall("",$B$14,"getValue",[1]!obMake("","double",$B35),[1]!obMake("","double",$C35),K$30))</f>
        <v>2.5979208419424555E-4</v>
      </c>
    </row>
    <row r="36" spans="1:11" ht="12.9" customHeight="1" x14ac:dyDescent="0.25">
      <c r="A36" s="27">
        <v>2</v>
      </c>
      <c r="B36" s="16">
        <f>[1]!obGet([1]!obCall("",$E$19,"getFixing",[1]!obMake("","int",A36)))</f>
        <v>0.50410958904109593</v>
      </c>
      <c r="C36" s="26">
        <v>2E-3</v>
      </c>
      <c r="D36" s="26">
        <v>0.7</v>
      </c>
      <c r="I36" s="26">
        <f>[1]!obGet([1]!obCall("",$B$14,"getValue",[1]!obMake("","double",$B36),[1]!obMake("","double",$C36),I$30))</f>
        <v>1.8144388105832518E-3</v>
      </c>
      <c r="J36" s="27"/>
      <c r="K36" s="36">
        <f>[1]!obGet([1]!obCall("",$B$14,"getValue",[1]!obMake("","double",$B36),[1]!obMake("","double",$C36),K$30))</f>
        <v>3.6552857307047389E-4</v>
      </c>
    </row>
    <row r="37" spans="1:11" ht="12.9" customHeight="1" x14ac:dyDescent="0.25">
      <c r="A37" s="27">
        <v>3</v>
      </c>
      <c r="B37" s="16">
        <f>[1]!obGet([1]!obCall("",$E$19,"getFixing",[1]!obMake("","int",A37)))</f>
        <v>0.75616438356164384</v>
      </c>
      <c r="C37" s="26">
        <v>2E-3</v>
      </c>
      <c r="D37" s="26">
        <v>0.7</v>
      </c>
      <c r="I37" s="26">
        <f>[1]!obGet([1]!obCall("",$B$14,"getValue",[1]!obMake("","double",$B37),[1]!obMake("","double",$C37),I$30))</f>
        <v>1.9116064479654106E-3</v>
      </c>
      <c r="J37" s="27"/>
      <c r="K37" s="36">
        <f>[1]!obGet([1]!obCall("",$B$14,"getValue",[1]!obMake("","double",$B37),[1]!obMake("","double",$C37),K$30))</f>
        <v>4.7673417329034765E-4</v>
      </c>
    </row>
    <row r="38" spans="1:11" ht="12.9" customHeight="1" x14ac:dyDescent="0.25">
      <c r="A38" s="27">
        <v>4</v>
      </c>
      <c r="B38" s="16">
        <f>[1]!obGet([1]!obCall("",$E$19,"getFixing",[1]!obMake("","int",A38)))</f>
        <v>1.0136986301369864</v>
      </c>
      <c r="C38" s="26">
        <v>2E-3</v>
      </c>
      <c r="D38" s="26">
        <v>0.25</v>
      </c>
      <c r="I38" s="26">
        <f>[1]!obGet([1]!obCall("",$B$14,"getValue",[1]!obMake("","double",$B38),[1]!obMake("","double",$C38),I$30))</f>
        <v>7.2955026520207583E-4</v>
      </c>
      <c r="J38" s="27"/>
      <c r="K38" s="36">
        <f>[1]!obGet([1]!obCall("",$B$14,"getValue",[1]!obMake("","double",$B38),[1]!obMake("","double",$C38),K$30))</f>
        <v>5.2348666547581398E-4</v>
      </c>
    </row>
    <row r="39" spans="1:11" ht="12.9" customHeight="1" x14ac:dyDescent="0.25">
      <c r="A39" s="27">
        <v>5</v>
      </c>
      <c r="B39" s="16">
        <f>[1]!obGet([1]!obCall("",$E$19,"getFixing",[1]!obMake("","int",A39)))</f>
        <v>1.2547945205479452</v>
      </c>
      <c r="C39" s="26">
        <v>2E-3</v>
      </c>
      <c r="D39" s="26">
        <v>0.25</v>
      </c>
      <c r="I39" s="26">
        <f>[1]!obGet([1]!obCall("",$B$14,"getValue",[1]!obMake("","double",$B39),[1]!obMake("","double",$C39),I$30))</f>
        <v>7.6383967451470027E-4</v>
      </c>
      <c r="J39" s="27"/>
      <c r="K39" s="36">
        <f>[1]!obGet([1]!obCall("",$B$14,"getValue",[1]!obMake("","double",$B39),[1]!obMake("","double",$C39),K$30))</f>
        <v>6.1143652605563225E-4</v>
      </c>
    </row>
    <row r="40" spans="1:11" ht="12.9" customHeight="1" x14ac:dyDescent="0.25">
      <c r="A40" s="27">
        <v>6</v>
      </c>
      <c r="B40" s="16">
        <f>[1]!obGet([1]!obCall("",$E$19,"getFixing",[1]!obMake("","int",A40)))</f>
        <v>1.5041095890410958</v>
      </c>
      <c r="C40" s="26">
        <v>2E-3</v>
      </c>
      <c r="D40" s="26">
        <v>0.25</v>
      </c>
      <c r="I40" s="26">
        <f>[1]!obGet([1]!obCall("",$B$14,"getValue",[1]!obMake("","double",$B40),[1]!obMake("","double",$C40),I$30))</f>
        <v>7.9841921622732411E-4</v>
      </c>
      <c r="J40" s="27"/>
      <c r="K40" s="36">
        <f>[1]!obGet([1]!obCall("",$B$14,"getValue",[1]!obMake("","double",$B40),[1]!obMake("","double",$C40),K$30))</f>
        <v>7.2540710292093281E-4</v>
      </c>
    </row>
    <row r="41" spans="1:11" ht="12.9" customHeight="1" x14ac:dyDescent="0.25">
      <c r="A41" s="27">
        <v>7</v>
      </c>
      <c r="B41" s="16">
        <f>[1]!obGet([1]!obCall("",$E$19,"getFixing",[1]!obMake("","int",A41)))</f>
        <v>1.7616438356164383</v>
      </c>
      <c r="C41" s="26">
        <v>2E-3</v>
      </c>
      <c r="D41" s="26">
        <v>0.25</v>
      </c>
      <c r="I41" s="26">
        <f>[1]!obGet([1]!obCall("",$B$14,"getValue",[1]!obMake("","double",$B41),[1]!obMake("","double",$C41),I$30))</f>
        <v>8.3384568864826444E-4</v>
      </c>
      <c r="J41" s="27"/>
      <c r="K41" s="36">
        <f>[1]!obGet([1]!obCall("",$B$14,"getValue",[1]!obMake("","double",$B41),[1]!obMake("","double",$C41),K$30))</f>
        <v>8.0613654119574094E-4</v>
      </c>
    </row>
    <row r="42" spans="1:11" ht="12.9" customHeight="1" x14ac:dyDescent="0.25">
      <c r="A42" s="27">
        <v>8</v>
      </c>
      <c r="B42" s="16">
        <f>[1]!obGet([1]!obCall("",$E$19,"getFixing",[1]!obMake("","int",A42)))</f>
        <v>2.010958904109589</v>
      </c>
      <c r="C42" s="26">
        <v>2E-3</v>
      </c>
      <c r="D42" s="26">
        <v>0.25</v>
      </c>
      <c r="I42" s="26">
        <f>[1]!obGet([1]!obCall("",$B$14,"getValue",[1]!obMake("","double",$B42),[1]!obMake("","double",$C42),I$30))</f>
        <v>8.8122503606352307E-4</v>
      </c>
      <c r="J42" s="27"/>
      <c r="K42" s="36">
        <f>[1]!obGet([1]!obCall("",$B$14,"getValue",[1]!obMake("","double",$B42),[1]!obMake("","double",$C42),K$30))</f>
        <v>9.2720079029476126E-4</v>
      </c>
    </row>
    <row r="43" spans="1:11" ht="12.9" customHeight="1" x14ac:dyDescent="0.25">
      <c r="A43" s="27">
        <v>9</v>
      </c>
      <c r="B43" s="16">
        <f>[1]!obGet([1]!obCall("",$E$19,"getFixing",[1]!obMake("","int",A43)))</f>
        <v>2.2602739726027399</v>
      </c>
      <c r="C43" s="26">
        <v>2E-3</v>
      </c>
      <c r="D43" s="26">
        <v>0.25</v>
      </c>
      <c r="I43" s="26">
        <f>[1]!obGet([1]!obCall("",$B$14,"getValue",[1]!obMake("","double",$B43),[1]!obMake("","double",$C43),I$30))</f>
        <v>9.278537303798025E-4</v>
      </c>
      <c r="J43" s="27"/>
      <c r="K43" s="36">
        <f>[1]!obGet([1]!obCall("",$B$14,"getValue",[1]!obMake("","double",$B43),[1]!obMake("","double",$C43),K$30))</f>
        <v>1.0581324070532653E-3</v>
      </c>
    </row>
    <row r="44" spans="1:11" ht="12.9" customHeight="1" x14ac:dyDescent="0.25">
      <c r="A44" s="27">
        <v>10</v>
      </c>
      <c r="B44" s="16">
        <f>[1]!obGet([1]!obCall("",$E$19,"getFixing",[1]!obMake("","int",A44)))</f>
        <v>2.5095890410958903</v>
      </c>
      <c r="C44" s="26">
        <v>2E-3</v>
      </c>
      <c r="D44" s="26">
        <v>0.2</v>
      </c>
      <c r="I44" s="26">
        <f>[1]!obGet([1]!obCall("",$B$14,"getValue",[1]!obMake("","double",$B44),[1]!obMake("","double",$C44),I$30))</f>
        <v>7.8047390593047816E-4</v>
      </c>
      <c r="J44" s="27"/>
      <c r="K44" s="36">
        <f>[1]!obGet([1]!obCall("",$B$14,"getValue",[1]!obMake("","double",$B44),[1]!obMake("","double",$C44),K$30))</f>
        <v>1.2015426467595839E-3</v>
      </c>
    </row>
    <row r="45" spans="1:11" ht="12.9" customHeight="1" x14ac:dyDescent="0.25">
      <c r="A45" s="27">
        <v>11</v>
      </c>
      <c r="B45" s="16">
        <f>[1]!obGet([1]!obCall("",$E$19,"getFixing",[1]!obMake("","int",A45)))</f>
        <v>2.7589041095890412</v>
      </c>
      <c r="C45" s="26">
        <v>2E-3</v>
      </c>
      <c r="D45" s="26">
        <v>0.2</v>
      </c>
      <c r="I45" s="26">
        <f>[1]!obGet([1]!obCall("",$B$14,"getValue",[1]!obMake("","double",$B45),[1]!obMake("","double",$C45),I$30))</f>
        <v>8.180412351388533E-4</v>
      </c>
      <c r="J45" s="27"/>
      <c r="K45" s="36">
        <f>[1]!obGet([1]!obCall("",$B$14,"getValue",[1]!obMake("","double",$B45),[1]!obMake("","double",$C45),K$30))</f>
        <v>1.3392638504041608E-3</v>
      </c>
    </row>
    <row r="46" spans="1:11" ht="12.9" customHeight="1" x14ac:dyDescent="0.25">
      <c r="A46" s="27">
        <v>12</v>
      </c>
      <c r="B46" s="16">
        <f>[1]!obGet([1]!obCall("",$E$19,"getFixing",[1]!obMake("","int",A46)))</f>
        <v>3.0082191780821916</v>
      </c>
      <c r="C46" s="26">
        <v>2E-3</v>
      </c>
      <c r="D46" s="26">
        <v>0.2</v>
      </c>
      <c r="I46" s="26">
        <f>[1]!obGet([1]!obCall("",$B$14,"getValue",[1]!obMake("","double",$B46),[1]!obMake("","double",$C46),I$30))</f>
        <v>9.0854143065944931E-4</v>
      </c>
      <c r="J46" s="27"/>
      <c r="K46" s="36">
        <f>[1]!obGet([1]!obCall("",$B$14,"getValue",[1]!obMake("","double",$B46),[1]!obMake("","double",$C46),K$30))</f>
        <v>1.6639199205271433E-3</v>
      </c>
    </row>
    <row r="47" spans="1:11" ht="12.9" customHeight="1" x14ac:dyDescent="0.25">
      <c r="A47" s="27">
        <v>13</v>
      </c>
      <c r="B47" s="16">
        <f>[1]!obGet([1]!obCall("",$E$19,"getFixing",[1]!obMake("","int",A47)))</f>
        <v>3.2575342465753425</v>
      </c>
      <c r="C47" s="26">
        <v>2E-3</v>
      </c>
      <c r="D47" s="26">
        <v>0.2</v>
      </c>
      <c r="I47" s="26">
        <f>[1]!obGet([1]!obCall("",$B$14,"getValue",[1]!obMake("","double",$B47),[1]!obMake("","double",$C47),I$30))</f>
        <v>9.9688478672898639E-4</v>
      </c>
      <c r="J47" s="27"/>
      <c r="K47" s="36">
        <f>[1]!obGet([1]!obCall("",$B$14,"getValue",[1]!obMake("","double",$B47),[1]!obMake("","double",$C47),K$30))</f>
        <v>2.0077943398745949E-3</v>
      </c>
    </row>
    <row r="48" spans="1:11" ht="12.9" customHeight="1" x14ac:dyDescent="0.25">
      <c r="A48" s="27">
        <v>14</v>
      </c>
      <c r="B48" s="16">
        <f>[1]!obGet([1]!obCall("",$E$19,"getFixing",[1]!obMake("","int",A48)))</f>
        <v>3.506849315068493</v>
      </c>
      <c r="C48" s="26">
        <v>2E-3</v>
      </c>
      <c r="D48" s="26">
        <v>0.2</v>
      </c>
      <c r="I48" s="26">
        <f>[1]!obGet([1]!obCall("",$B$14,"getValue",[1]!obMake("","double",$B48),[1]!obMake("","double",$C48),I$30))</f>
        <v>1.0820811467120114E-3</v>
      </c>
      <c r="J48" s="27"/>
      <c r="K48" s="36">
        <f>[1]!obGet([1]!obCall("",$B$14,"getValue",[1]!obMake("","double",$B48),[1]!obMake("","double",$C48),K$30))</f>
        <v>2.3754215894831445E-3</v>
      </c>
    </row>
    <row r="49" spans="1:11" ht="12.9" customHeight="1" x14ac:dyDescent="0.25">
      <c r="A49" s="27">
        <v>15</v>
      </c>
      <c r="B49" s="16">
        <f>[1]!obGet([1]!obCall("",$E$19,"getFixing",[1]!obMake("","int",A49)))</f>
        <v>3.7561643835616438</v>
      </c>
      <c r="C49" s="26">
        <v>2E-3</v>
      </c>
      <c r="D49" s="26">
        <v>0.2</v>
      </c>
      <c r="I49" s="26">
        <f>[1]!obGet([1]!obCall("",$B$14,"getValue",[1]!obMake("","double",$B49),[1]!obMake("","double",$C49),I$30))</f>
        <v>1.163867181542958E-3</v>
      </c>
      <c r="J49" s="27"/>
      <c r="K49" s="36">
        <f>[1]!obGet([1]!obCall("",$B$14,"getValue",[1]!obMake("","double",$B49),[1]!obMake("","double",$C49),K$30))</f>
        <v>2.7152975712036319E-3</v>
      </c>
    </row>
    <row r="50" spans="1:11" ht="12.9" customHeight="1" x14ac:dyDescent="0.25">
      <c r="A50" s="27">
        <v>16</v>
      </c>
      <c r="B50" s="16">
        <f>[1]!obGet([1]!obCall("",$E$19,"getFixing",[1]!obMake("","int",A50)))</f>
        <v>4.0082191780821921</v>
      </c>
      <c r="C50" s="26">
        <v>2E-3</v>
      </c>
      <c r="D50" s="26">
        <v>0.2</v>
      </c>
      <c r="I50" s="26">
        <f>[1]!obGet([1]!obCall("",$B$14,"getValue",[1]!obMake("","double",$B50),[1]!obMake("","double",$C50),I$30))</f>
        <v>1.2098411817101432E-3</v>
      </c>
      <c r="J50" s="27"/>
      <c r="K50" s="36">
        <f>[1]!obGet([1]!obCall("",$B$14,"getValue",[1]!obMake("","double",$B50),[1]!obMake("","double",$C50),K$30))</f>
        <v>2.8750848478761781E-3</v>
      </c>
    </row>
    <row r="51" spans="1:11" ht="12.9" customHeight="1" x14ac:dyDescent="0.25">
      <c r="A51" s="27">
        <v>17</v>
      </c>
      <c r="B51" s="16">
        <f>[1]!obGet([1]!obCall("",$E$19,"getFixing",[1]!obMake("","int",A51)))</f>
        <v>4.2575342465753421</v>
      </c>
      <c r="C51" s="26">
        <v>2E-3</v>
      </c>
      <c r="D51" s="26">
        <v>0.2</v>
      </c>
      <c r="I51" s="26">
        <f>[1]!obGet([1]!obCall("",$B$14,"getValue",[1]!obMake("","double",$B51),[1]!obMake("","double",$C51),I$30))</f>
        <v>1.2538825290965457E-3</v>
      </c>
      <c r="J51" s="27"/>
      <c r="K51" s="36">
        <f>[1]!obGet([1]!obCall("",$B$14,"getValue",[1]!obMake("","double",$B51),[1]!obMake("","double",$C51),K$30))</f>
        <v>3.0569513813166094E-3</v>
      </c>
    </row>
    <row r="52" spans="1:11" ht="12.9" customHeight="1" x14ac:dyDescent="0.25">
      <c r="A52" s="27">
        <v>18</v>
      </c>
      <c r="B52" s="16">
        <f>[1]!obGet([1]!obCall("",$E$19,"getFixing",[1]!obMake("","int",A52)))</f>
        <v>4.506849315068493</v>
      </c>
      <c r="C52" s="26">
        <v>2E-3</v>
      </c>
      <c r="D52" s="26">
        <v>0.2</v>
      </c>
      <c r="I52" s="26">
        <f>[1]!obGet([1]!obCall("",$B$14,"getValue",[1]!obMake("","double",$B52),[1]!obMake("","double",$C52),I$30))</f>
        <v>1.2973213363551795E-3</v>
      </c>
      <c r="J52" s="27"/>
      <c r="K52" s="36">
        <f>[1]!obGet([1]!obCall("",$B$14,"getValue",[1]!obMake("","double",$B52),[1]!obMake("","double",$C52),K$30))</f>
        <v>3.2721491262059877E-3</v>
      </c>
    </row>
    <row r="53" spans="1:11" ht="12.9" customHeight="1" x14ac:dyDescent="0.25">
      <c r="A53" s="27">
        <v>19</v>
      </c>
      <c r="B53" s="16">
        <f>[1]!obGet([1]!obCall("",$E$19,"getFixing",[1]!obMake("","int",A53)))</f>
        <v>4.7589041095890412</v>
      </c>
      <c r="C53" s="26">
        <v>2E-3</v>
      </c>
      <c r="D53" s="26">
        <v>0.2</v>
      </c>
      <c r="I53" s="26">
        <f>[1]!obGet([1]!obCall("",$B$14,"getValue",[1]!obMake("","double",$B53),[1]!obMake("","double",$C53),I$30))</f>
        <v>1.3414220796158787E-3</v>
      </c>
      <c r="J53" s="27"/>
      <c r="K53" s="36">
        <f>[1]!obGet([1]!obCall("",$B$14,"getValue",[1]!obMake("","double",$B53),[1]!obMake("","double",$C53),K$30))</f>
        <v>3.4569510225920014E-3</v>
      </c>
    </row>
    <row r="54" spans="1:11" ht="12.9" customHeight="1" x14ac:dyDescent="0.25">
      <c r="A54" s="27">
        <v>20</v>
      </c>
      <c r="B54" s="16">
        <f>[1]!obGet([1]!obCall("",$E$19,"getFixing",[1]!obMake("","int",A54)))</f>
        <v>5.0109589041095894</v>
      </c>
      <c r="C54" s="26">
        <v>2E-3</v>
      </c>
      <c r="D54" s="26">
        <v>0.2</v>
      </c>
      <c r="I54" s="26">
        <f>[1]!obGet([1]!obCall("",$B$14,"getValue",[1]!obMake("","double",$B54),[1]!obMake("","double",$C54),I$30))</f>
        <v>1.4091037027605126E-3</v>
      </c>
      <c r="J54" s="27"/>
      <c r="K54" s="36">
        <f>[1]!obGet([1]!obCall("",$B$14,"getValue",[1]!obMake("","double",$B54),[1]!obMake("","double",$C54),K$30))</f>
        <v>3.6665856059975663E-3</v>
      </c>
    </row>
    <row r="55" spans="1:11" ht="12.9" customHeight="1" x14ac:dyDescent="0.25">
      <c r="A55" s="27">
        <v>21</v>
      </c>
      <c r="B55" s="16">
        <f>[1]!obGet([1]!obCall("",$E$19,"getFixing",[1]!obMake("","int",A55)))</f>
        <v>5.2575342465753421</v>
      </c>
      <c r="C55" s="26">
        <v>2E-3</v>
      </c>
      <c r="D55" s="26">
        <v>0.2</v>
      </c>
      <c r="I55" s="26">
        <f>[1]!obGet([1]!obCall("",$B$14,"getValue",[1]!obMake("","double",$B55),[1]!obMake("","double",$C55),I$30))</f>
        <v>1.4748846874264936E-3</v>
      </c>
      <c r="J55" s="27"/>
      <c r="K55" s="36">
        <f>[1]!obGet([1]!obCall("",$B$14,"getValue",[1]!obMake("","double",$B55),[1]!obMake("","double",$C55),K$30))</f>
        <v>3.9885953080421943E-3</v>
      </c>
    </row>
    <row r="56" spans="1:11" ht="12.9" customHeight="1" x14ac:dyDescent="0.25">
      <c r="A56" s="27">
        <v>22</v>
      </c>
      <c r="B56" s="16">
        <f>[1]!obGet([1]!obCall("",$E$19,"getFixing",[1]!obMake("","int",A56)))</f>
        <v>5.506849315068493</v>
      </c>
      <c r="C56" s="26">
        <v>2E-3</v>
      </c>
      <c r="D56" s="26">
        <v>0.2</v>
      </c>
      <c r="I56" s="26">
        <f>[1]!obGet([1]!obCall("",$B$14,"getValue",[1]!obMake("","double",$B56),[1]!obMake("","double",$C56),I$30))</f>
        <v>1.540327499877656E-3</v>
      </c>
      <c r="J56" s="27"/>
      <c r="K56" s="36">
        <f>[1]!obGet([1]!obCall("",$B$14,"getValue",[1]!obMake("","double",$B56),[1]!obMake("","double",$C56),K$30))</f>
        <v>4.3166083757098716E-3</v>
      </c>
    </row>
    <row r="57" spans="1:11" ht="12.9" customHeight="1" x14ac:dyDescent="0.25">
      <c r="A57" s="27">
        <v>23</v>
      </c>
      <c r="B57" s="16">
        <f>[1]!obGet([1]!obCall("",$E$19,"getFixing",[1]!obMake("","int",A57)))</f>
        <v>5.7589041095890412</v>
      </c>
      <c r="C57" s="26">
        <v>4.0000000000000001E-3</v>
      </c>
      <c r="D57" s="26">
        <v>0.2</v>
      </c>
      <c r="I57" s="26">
        <f>[1]!obGet([1]!obCall("",$B$14,"getValue",[1]!obMake("","double",$B57),[1]!obMake("","double",$C57),I$30))</f>
        <v>2.0344989698218574E-3</v>
      </c>
      <c r="J57" s="27"/>
      <c r="K57" s="36">
        <f>[1]!obGet([1]!obCall("",$B$14,"getValue",[1]!obMake("","double",$B57),[1]!obMake("","double",$C57),K$30))</f>
        <v>4.1119009869960647E-3</v>
      </c>
    </row>
    <row r="58" spans="1:11" ht="12.9" customHeight="1" x14ac:dyDescent="0.25">
      <c r="A58" s="27">
        <v>24</v>
      </c>
      <c r="B58" s="16">
        <f>[1]!obGet([1]!obCall("",$E$19,"getFixing",[1]!obMake("","int",A58)))</f>
        <v>6.0109589041095894</v>
      </c>
      <c r="C58" s="26">
        <v>4.0000000000000001E-3</v>
      </c>
      <c r="D58" s="26">
        <v>0.2</v>
      </c>
      <c r="I58" s="26">
        <f>[1]!obGet([1]!obCall("",$B$14,"getValue",[1]!obMake("","double",$B58),[1]!obMake("","double",$C58),I$30))</f>
        <v>2.054368711108714E-3</v>
      </c>
      <c r="J58" s="27"/>
      <c r="K58" s="36">
        <f>[1]!obGet([1]!obCall("",$B$14,"getValue",[1]!obMake("","double",$B58),[1]!obMake("","double",$C58),K$30))</f>
        <v>4.0836058695249838E-3</v>
      </c>
    </row>
    <row r="59" spans="1:11" ht="12.9" customHeight="1" x14ac:dyDescent="0.25">
      <c r="A59" s="27">
        <v>25</v>
      </c>
      <c r="B59" s="16">
        <f>[1]!obGet([1]!obCall("",$E$19,"getFixing",[1]!obMake("","int",A59)))</f>
        <v>6.2575342465753421</v>
      </c>
      <c r="C59" s="26">
        <v>4.0000000000000001E-3</v>
      </c>
      <c r="D59" s="26">
        <v>0.2</v>
      </c>
      <c r="I59" s="26">
        <f>[1]!obGet([1]!obCall("",$B$14,"getValue",[1]!obMake("","double",$B59),[1]!obMake("","double",$C59),I$30))</f>
        <v>2.0720785268603841E-3</v>
      </c>
      <c r="J59" s="27"/>
      <c r="K59" s="36">
        <f>[1]!obGet([1]!obCall("",$B$14,"getValue",[1]!obMake("","double",$B59),[1]!obMake("","double",$C59),K$30))</f>
        <v>4.1811352651209052E-3</v>
      </c>
    </row>
    <row r="60" spans="1:11" ht="12.9" customHeight="1" x14ac:dyDescent="0.25">
      <c r="A60" s="27">
        <v>26</v>
      </c>
      <c r="B60" s="16">
        <f>[1]!obGet([1]!obCall("",$E$19,"getFixing",[1]!obMake("","int",A60)))</f>
        <v>6.506849315068493</v>
      </c>
      <c r="C60" s="26">
        <v>4.0000000000000001E-3</v>
      </c>
      <c r="D60" s="26">
        <v>0.2</v>
      </c>
      <c r="I60" s="26">
        <f>[1]!obGet([1]!obCall("",$B$14,"getValue",[1]!obMake("","double",$B60),[1]!obMake("","double",$C60),I$30))</f>
        <v>2.0899051353282989E-3</v>
      </c>
      <c r="J60" s="27"/>
      <c r="K60" s="36">
        <f>[1]!obGet([1]!obCall("",$B$14,"getValue",[1]!obMake("","double",$B60),[1]!obMake("","double",$C60),K$30))</f>
        <v>4.2790364797850944E-3</v>
      </c>
    </row>
    <row r="61" spans="1:11" ht="12.9" customHeight="1" x14ac:dyDescent="0.25">
      <c r="I61" s="27"/>
      <c r="J61" s="27"/>
      <c r="K61" s="27"/>
    </row>
    <row r="62" spans="1:11" ht="12.9" customHeight="1" x14ac:dyDescent="0.25">
      <c r="I62" s="27"/>
      <c r="J62" s="27"/>
      <c r="K62" s="27"/>
    </row>
    <row r="63" spans="1:11" ht="12.9" customHeight="1" x14ac:dyDescent="0.25">
      <c r="I63" s="27"/>
      <c r="J63" s="27"/>
      <c r="K63" s="27"/>
    </row>
    <row r="64" spans="1:11" ht="12.9" customHeight="1" x14ac:dyDescent="0.25">
      <c r="I64" s="27"/>
      <c r="J64" s="27"/>
      <c r="K64" s="27"/>
    </row>
    <row r="65" spans="9:11" ht="12.9" customHeight="1" x14ac:dyDescent="0.25">
      <c r="I65" s="27"/>
      <c r="J65" s="27"/>
      <c r="K65" s="27"/>
    </row>
    <row r="66" spans="9:11" ht="12.9" customHeight="1" x14ac:dyDescent="0.25">
      <c r="I66" s="27"/>
      <c r="J66" s="27"/>
      <c r="K66" s="27"/>
    </row>
    <row r="67" spans="9:11" ht="12.9" customHeight="1" x14ac:dyDescent="0.25">
      <c r="I67" s="27"/>
      <c r="J67" s="27"/>
      <c r="K67" s="27"/>
    </row>
    <row r="68" spans="9:11" ht="12.9" customHeight="1" x14ac:dyDescent="0.25">
      <c r="I68" s="27"/>
      <c r="J68" s="27"/>
      <c r="K68" s="27"/>
    </row>
    <row r="69" spans="9:11" ht="12.9" customHeight="1" x14ac:dyDescent="0.25">
      <c r="I69" s="27"/>
      <c r="J69" s="27"/>
      <c r="K69" s="27"/>
    </row>
    <row r="70" spans="9:11" ht="12.9" customHeight="1" x14ac:dyDescent="0.25">
      <c r="I70" s="27"/>
      <c r="J70" s="27"/>
      <c r="K70" s="27"/>
    </row>
    <row r="71" spans="9:11" ht="12.9" customHeight="1" x14ac:dyDescent="0.25">
      <c r="I71" s="27"/>
      <c r="J71" s="27"/>
      <c r="K71" s="27"/>
    </row>
    <row r="72" spans="9:11" ht="12.9" customHeight="1" x14ac:dyDescent="0.25">
      <c r="I72" s="27"/>
      <c r="J72" s="27"/>
      <c r="K72" s="27"/>
    </row>
    <row r="73" spans="9:11" ht="12.9" customHeight="1" x14ac:dyDescent="0.25">
      <c r="I73" s="27"/>
      <c r="J73" s="27"/>
      <c r="K73" s="27"/>
    </row>
    <row r="74" spans="9:11" ht="12.9" customHeight="1" x14ac:dyDescent="0.25">
      <c r="I74" s="27"/>
      <c r="J74" s="27"/>
      <c r="K74" s="27"/>
    </row>
    <row r="75" spans="9:11" ht="12.9" customHeight="1" x14ac:dyDescent="0.25">
      <c r="I75" s="27"/>
      <c r="J75" s="27"/>
      <c r="K75" s="27"/>
    </row>
    <row r="76" spans="9:11" ht="12.9" customHeight="1" x14ac:dyDescent="0.25">
      <c r="I76" s="27"/>
      <c r="J76" s="27"/>
      <c r="K76" s="27"/>
    </row>
    <row r="77" spans="9:11" ht="12.9" customHeight="1" x14ac:dyDescent="0.25">
      <c r="I77" s="27"/>
      <c r="J77" s="27"/>
      <c r="K77" s="27"/>
    </row>
    <row r="78" spans="9:11" ht="12.9" customHeight="1" x14ac:dyDescent="0.25">
      <c r="I78" s="27"/>
      <c r="J78" s="27"/>
      <c r="K78" s="27"/>
    </row>
    <row r="79" spans="9:11" ht="12.9" customHeight="1" x14ac:dyDescent="0.25">
      <c r="I79" s="27"/>
      <c r="J79" s="27"/>
      <c r="K79" s="27"/>
    </row>
    <row r="80" spans="9:11" ht="12.9" customHeight="1" x14ac:dyDescent="0.25">
      <c r="I80" s="27"/>
      <c r="J80" s="27"/>
      <c r="K80" s="27"/>
    </row>
    <row r="81" spans="9:11" ht="12.9" customHeight="1" x14ac:dyDescent="0.25">
      <c r="I81" s="27"/>
      <c r="J81" s="27"/>
      <c r="K81" s="27"/>
    </row>
    <row r="82" spans="9:11" ht="12.9" customHeight="1" x14ac:dyDescent="0.25">
      <c r="I82" s="27"/>
      <c r="J82" s="27"/>
      <c r="K82" s="27"/>
    </row>
    <row r="83" spans="9:11" ht="12.9" customHeight="1" x14ac:dyDescent="0.25">
      <c r="I83" s="27"/>
      <c r="J83" s="27"/>
      <c r="K83" s="27"/>
    </row>
    <row r="84" spans="9:11" ht="12.9" customHeight="1" x14ac:dyDescent="0.25">
      <c r="I84" s="27"/>
      <c r="J84" s="27"/>
      <c r="K84" s="27"/>
    </row>
    <row r="85" spans="9:11" ht="12.9" customHeight="1" x14ac:dyDescent="0.25">
      <c r="I85" s="27"/>
      <c r="J85" s="27"/>
      <c r="K85" s="27"/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Load Libs</vt:lpstr>
      <vt:lpstr>Curves Definition</vt:lpstr>
      <vt:lpstr>Caplets and Caps</vt:lpstr>
      <vt:lpstr>obLibs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Curve Calibration</dc:title>
  <dc:subject>Calibration of Discount and Forward Curves</dc:subject>
  <dc:creator/>
  <cp:keywords>Rate Curve Tenor Basis Spread Cross Currency Spread</cp:keywords>
  <dc:description/>
  <cp:lastModifiedBy>fries</cp:lastModifiedBy>
  <cp:revision>393</cp:revision>
  <dcterms:created xsi:type="dcterms:W3CDTF">2012-11-30T18:44:25Z</dcterms:created>
  <dcterms:modified xsi:type="dcterms:W3CDTF">2019-01-27T19:05:24Z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