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math-spreadsheets\spreadsheets\Density derived from Option Prices\"/>
    </mc:Choice>
  </mc:AlternateContent>
  <bookViews>
    <workbookView xWindow="0" yWindow="0" windowWidth="16380" windowHeight="8196" tabRatio="480" activeTab="1"/>
  </bookViews>
  <sheets>
    <sheet name="Load Libs" sheetId="1" r:id="rId1"/>
    <sheet name="BlackScholesDensity" sheetId="2" r:id="rId2"/>
  </sheets>
  <externalReferences>
    <externalReference r:id="rId3"/>
  </externalReferences>
  <definedNames>
    <definedName name="obLibs">'Load Libs'!$E$15</definedName>
  </definedNames>
  <calcPr calcId="152511"/>
</workbook>
</file>

<file path=xl/calcChain.xml><?xml version="1.0" encoding="utf-8"?>
<calcChain xmlns="http://schemas.openxmlformats.org/spreadsheetml/2006/main">
  <c r="E10" i="2" l="1"/>
  <c r="E11" i="2" s="1"/>
  <c r="F9" i="1"/>
  <c r="C8" i="1"/>
  <c r="B11" i="2"/>
  <c r="B9" i="2"/>
  <c r="B17" i="2"/>
  <c r="C17" i="1"/>
  <c r="F12" i="1"/>
  <c r="B10" i="2"/>
  <c r="B11" i="1"/>
  <c r="E15" i="1" l="1"/>
  <c r="E12" i="2"/>
  <c r="H11" i="2"/>
  <c r="H10" i="2"/>
  <c r="F9" i="2"/>
  <c r="E13" i="2" l="1"/>
  <c r="H12" i="2"/>
  <c r="F10" i="2"/>
  <c r="F11" i="2"/>
  <c r="F13" i="2"/>
  <c r="F12" i="2"/>
  <c r="G10" i="2" l="1"/>
  <c r="G11" i="2"/>
  <c r="G12" i="2"/>
  <c r="E14" i="2"/>
  <c r="H13" i="2"/>
  <c r="F14" i="2"/>
  <c r="G13" i="2" l="1"/>
  <c r="E15" i="2"/>
  <c r="H14" i="2"/>
  <c r="F15" i="2"/>
  <c r="G14" i="2" l="1"/>
  <c r="E16" i="2"/>
  <c r="H15" i="2"/>
  <c r="F16" i="2"/>
  <c r="G15" i="2" l="1"/>
  <c r="E17" i="2"/>
  <c r="H16" i="2"/>
  <c r="F17" i="2"/>
  <c r="G16" i="2" l="1"/>
  <c r="E18" i="2"/>
  <c r="H17" i="2"/>
  <c r="F18" i="2"/>
  <c r="G17" i="2" l="1"/>
  <c r="E19" i="2"/>
  <c r="H18" i="2"/>
  <c r="F19" i="2"/>
  <c r="G18" i="2" l="1"/>
  <c r="E20" i="2"/>
  <c r="H19" i="2"/>
  <c r="F20" i="2"/>
  <c r="G19" i="2" l="1"/>
  <c r="E21" i="2"/>
  <c r="H20" i="2"/>
  <c r="F21" i="2"/>
  <c r="G20" i="2" l="1"/>
  <c r="E22" i="2"/>
  <c r="H21" i="2"/>
  <c r="F22" i="2"/>
  <c r="G21" i="2" l="1"/>
  <c r="E23" i="2"/>
  <c r="H22" i="2"/>
  <c r="F23" i="2"/>
  <c r="G22" i="2" l="1"/>
  <c r="E24" i="2"/>
  <c r="H23" i="2"/>
  <c r="F24" i="2"/>
  <c r="G23" i="2" l="1"/>
  <c r="E25" i="2"/>
  <c r="H24" i="2"/>
  <c r="F25" i="2"/>
  <c r="G24" i="2" l="1"/>
  <c r="E26" i="2"/>
  <c r="H25" i="2"/>
  <c r="F26" i="2"/>
  <c r="G25" i="2" l="1"/>
  <c r="E27" i="2"/>
  <c r="H26" i="2"/>
  <c r="F27" i="2"/>
  <c r="G26" i="2" l="1"/>
  <c r="E28" i="2"/>
  <c r="H27" i="2"/>
  <c r="F28" i="2"/>
  <c r="G27" i="2" l="1"/>
  <c r="E29" i="2"/>
  <c r="H28" i="2"/>
  <c r="F29" i="2"/>
  <c r="G28" i="2" l="1"/>
  <c r="E30" i="2"/>
  <c r="H29" i="2"/>
  <c r="F30" i="2"/>
  <c r="G29" i="2" l="1"/>
  <c r="E31" i="2"/>
  <c r="H30" i="2"/>
  <c r="F31" i="2"/>
  <c r="G30" i="2" l="1"/>
  <c r="E32" i="2"/>
  <c r="H31" i="2"/>
  <c r="F32" i="2"/>
  <c r="G31" i="2" l="1"/>
  <c r="E33" i="2"/>
  <c r="H32" i="2"/>
  <c r="F33" i="2"/>
  <c r="G32" i="2" l="1"/>
  <c r="E34" i="2"/>
  <c r="H33" i="2"/>
  <c r="F34" i="2"/>
  <c r="G33" i="2" l="1"/>
  <c r="E35" i="2"/>
  <c r="H34" i="2"/>
  <c r="F35" i="2"/>
  <c r="G34" i="2" l="1"/>
  <c r="E36" i="2"/>
  <c r="H35" i="2"/>
  <c r="F36" i="2"/>
  <c r="G35" i="2" l="1"/>
  <c r="E37" i="2"/>
  <c r="H36" i="2"/>
  <c r="F37" i="2"/>
  <c r="G36" i="2" l="1"/>
  <c r="E38" i="2"/>
  <c r="H37" i="2"/>
  <c r="F38" i="2"/>
  <c r="G37" i="2" l="1"/>
  <c r="E39" i="2"/>
  <c r="H38" i="2"/>
  <c r="F39" i="2"/>
  <c r="G38" i="2" l="1"/>
  <c r="E40" i="2"/>
  <c r="H39" i="2"/>
  <c r="F40" i="2"/>
  <c r="G39" i="2" l="1"/>
  <c r="E41" i="2"/>
  <c r="H40" i="2"/>
  <c r="F41" i="2"/>
  <c r="G40" i="2" l="1"/>
  <c r="E42" i="2"/>
  <c r="H41" i="2"/>
  <c r="F42" i="2"/>
  <c r="G41" i="2" l="1"/>
  <c r="E43" i="2"/>
  <c r="H42" i="2"/>
  <c r="F43" i="2"/>
  <c r="G42" i="2" l="1"/>
  <c r="E44" i="2"/>
  <c r="H43" i="2"/>
  <c r="F44" i="2"/>
  <c r="G43" i="2" l="1"/>
  <c r="E45" i="2"/>
  <c r="H44" i="2"/>
  <c r="F45" i="2"/>
  <c r="G44" i="2" l="1"/>
  <c r="E46" i="2"/>
  <c r="H45" i="2"/>
  <c r="F46" i="2"/>
  <c r="G45" i="2" l="1"/>
  <c r="E47" i="2"/>
  <c r="H46" i="2"/>
  <c r="F47" i="2"/>
  <c r="G46" i="2" l="1"/>
  <c r="E48" i="2"/>
  <c r="H47" i="2"/>
  <c r="F48" i="2"/>
  <c r="G47" i="2" l="1"/>
  <c r="E49" i="2"/>
  <c r="H48" i="2"/>
  <c r="F49" i="2"/>
  <c r="G48" i="2" l="1"/>
  <c r="E50" i="2"/>
  <c r="H49" i="2"/>
  <c r="F50" i="2"/>
  <c r="G49" i="2" l="1"/>
  <c r="E51" i="2"/>
  <c r="H50" i="2"/>
  <c r="F51" i="2"/>
  <c r="G50" i="2" l="1"/>
  <c r="E52" i="2"/>
  <c r="H51" i="2"/>
  <c r="F52" i="2"/>
  <c r="G51" i="2" l="1"/>
  <c r="E53" i="2"/>
  <c r="H52" i="2"/>
  <c r="F53" i="2"/>
  <c r="G52" i="2" l="1"/>
  <c r="E54" i="2"/>
  <c r="H53" i="2"/>
  <c r="F54" i="2"/>
  <c r="G53" i="2" l="1"/>
  <c r="E55" i="2"/>
  <c r="H54" i="2"/>
  <c r="F55" i="2"/>
  <c r="G54" i="2" l="1"/>
  <c r="E56" i="2"/>
  <c r="H55" i="2"/>
  <c r="F56" i="2"/>
  <c r="G55" i="2" l="1"/>
  <c r="E57" i="2"/>
  <c r="H56" i="2"/>
  <c r="F57" i="2"/>
  <c r="G56" i="2" l="1"/>
  <c r="E58" i="2"/>
  <c r="H57" i="2"/>
  <c r="F58" i="2"/>
  <c r="G57" i="2" l="1"/>
  <c r="E59" i="2"/>
  <c r="H58" i="2"/>
  <c r="F59" i="2"/>
  <c r="G58" i="2" l="1"/>
  <c r="E60" i="2"/>
  <c r="H59" i="2"/>
  <c r="F60" i="2"/>
  <c r="G59" i="2" l="1"/>
  <c r="E61" i="2"/>
  <c r="H60" i="2"/>
  <c r="F61" i="2"/>
  <c r="G60" i="2" l="1"/>
  <c r="E62" i="2"/>
  <c r="H61" i="2"/>
  <c r="F62" i="2"/>
  <c r="G61" i="2" l="1"/>
  <c r="E63" i="2"/>
  <c r="H62" i="2"/>
  <c r="F63" i="2"/>
  <c r="G62" i="2" l="1"/>
  <c r="E64" i="2"/>
  <c r="H63" i="2"/>
  <c r="F64" i="2"/>
  <c r="G63" i="2" l="1"/>
  <c r="E65" i="2"/>
  <c r="H64" i="2"/>
  <c r="F65" i="2"/>
  <c r="G64" i="2" l="1"/>
  <c r="E66" i="2"/>
  <c r="H65" i="2"/>
  <c r="F66" i="2"/>
  <c r="G65" i="2" l="1"/>
  <c r="E67" i="2"/>
  <c r="H66" i="2"/>
  <c r="F67" i="2"/>
  <c r="G66" i="2" l="1"/>
  <c r="E68" i="2"/>
  <c r="H67" i="2"/>
  <c r="F68" i="2"/>
  <c r="G67" i="2" l="1"/>
  <c r="E69" i="2"/>
  <c r="H68" i="2"/>
  <c r="F69" i="2"/>
  <c r="G68" i="2" l="1"/>
  <c r="E70" i="2"/>
  <c r="H69" i="2"/>
  <c r="F70" i="2"/>
  <c r="G69" i="2" l="1"/>
  <c r="E71" i="2"/>
  <c r="H70" i="2"/>
  <c r="F71" i="2"/>
  <c r="G70" i="2" l="1"/>
  <c r="E72" i="2"/>
  <c r="H71" i="2"/>
  <c r="F72" i="2"/>
  <c r="G71" i="2" l="1"/>
  <c r="E73" i="2"/>
  <c r="H72" i="2"/>
  <c r="F73" i="2"/>
  <c r="G72" i="2" l="1"/>
  <c r="E74" i="2"/>
  <c r="H73" i="2"/>
  <c r="F74" i="2"/>
  <c r="G73" i="2" l="1"/>
  <c r="E75" i="2"/>
  <c r="H74" i="2"/>
  <c r="F75" i="2"/>
  <c r="G74" i="2" l="1"/>
  <c r="E76" i="2"/>
  <c r="H75" i="2"/>
  <c r="F76" i="2"/>
  <c r="G75" i="2" l="1"/>
  <c r="E77" i="2"/>
  <c r="H76" i="2"/>
  <c r="F77" i="2"/>
  <c r="G76" i="2" l="1"/>
  <c r="E78" i="2"/>
  <c r="H77" i="2"/>
  <c r="F78" i="2"/>
  <c r="G77" i="2" l="1"/>
  <c r="E79" i="2"/>
  <c r="H78" i="2"/>
  <c r="F79" i="2"/>
  <c r="G78" i="2" l="1"/>
  <c r="E80" i="2"/>
  <c r="H79" i="2"/>
  <c r="F80" i="2"/>
  <c r="G79" i="2" l="1"/>
  <c r="E81" i="2"/>
  <c r="H80" i="2"/>
  <c r="F81" i="2"/>
  <c r="G80" i="2" l="1"/>
  <c r="E82" i="2"/>
  <c r="H81" i="2"/>
  <c r="F82" i="2"/>
  <c r="G81" i="2" l="1"/>
  <c r="E83" i="2"/>
  <c r="H82" i="2"/>
  <c r="F83" i="2"/>
  <c r="G82" i="2" l="1"/>
  <c r="E84" i="2"/>
  <c r="H83" i="2"/>
  <c r="F84" i="2"/>
  <c r="G83" i="2" l="1"/>
  <c r="E85" i="2"/>
  <c r="H84" i="2"/>
  <c r="F85" i="2"/>
  <c r="G84" i="2" l="1"/>
  <c r="E86" i="2"/>
  <c r="H85" i="2"/>
  <c r="F86" i="2"/>
  <c r="G85" i="2" l="1"/>
  <c r="E87" i="2"/>
  <c r="H86" i="2"/>
  <c r="F87" i="2"/>
  <c r="G86" i="2" l="1"/>
  <c r="E88" i="2"/>
  <c r="H87" i="2"/>
  <c r="F88" i="2"/>
  <c r="G87" i="2" l="1"/>
  <c r="E89" i="2"/>
  <c r="H88" i="2"/>
  <c r="F89" i="2"/>
  <c r="G88" i="2" l="1"/>
  <c r="E90" i="2"/>
  <c r="H89" i="2"/>
  <c r="F90" i="2"/>
  <c r="G89" i="2" l="1"/>
  <c r="E91" i="2"/>
  <c r="H90" i="2"/>
  <c r="F91" i="2"/>
  <c r="G90" i="2" l="1"/>
  <c r="E92" i="2"/>
  <c r="H91" i="2"/>
  <c r="F92" i="2"/>
  <c r="G91" i="2" l="1"/>
  <c r="E93" i="2"/>
  <c r="H92" i="2"/>
  <c r="F93" i="2"/>
  <c r="G92" i="2" l="1"/>
  <c r="E94" i="2"/>
  <c r="H93" i="2"/>
  <c r="F94" i="2"/>
  <c r="G93" i="2" l="1"/>
  <c r="E95" i="2"/>
  <c r="H94" i="2"/>
  <c r="F95" i="2"/>
  <c r="G94" i="2" l="1"/>
  <c r="E96" i="2"/>
  <c r="H95" i="2"/>
  <c r="F96" i="2"/>
  <c r="G95" i="2" l="1"/>
  <c r="E97" i="2"/>
  <c r="H96" i="2"/>
  <c r="F97" i="2"/>
  <c r="G96" i="2" l="1"/>
  <c r="E98" i="2"/>
  <c r="H97" i="2"/>
  <c r="F98" i="2"/>
  <c r="G97" i="2" l="1"/>
  <c r="E99" i="2"/>
  <c r="H98" i="2"/>
  <c r="F99" i="2"/>
  <c r="G98" i="2" l="1"/>
  <c r="E100" i="2"/>
  <c r="H99" i="2"/>
  <c r="F100" i="2"/>
  <c r="G99" i="2" l="1"/>
  <c r="E101" i="2"/>
  <c r="H100" i="2"/>
  <c r="F101" i="2"/>
  <c r="G100" i="2" l="1"/>
  <c r="E102" i="2"/>
  <c r="H101" i="2"/>
  <c r="F102" i="2"/>
  <c r="G101" i="2" l="1"/>
  <c r="E103" i="2"/>
  <c r="H102" i="2"/>
  <c r="F103" i="2"/>
  <c r="G102" i="2" l="1"/>
  <c r="E104" i="2"/>
  <c r="H103" i="2"/>
  <c r="F104" i="2"/>
  <c r="G103" i="2" l="1"/>
  <c r="E105" i="2"/>
  <c r="H104" i="2"/>
  <c r="F105" i="2"/>
  <c r="G104" i="2" l="1"/>
  <c r="E106" i="2"/>
  <c r="H105" i="2"/>
  <c r="F106" i="2"/>
  <c r="G105" i="2" l="1"/>
  <c r="E107" i="2"/>
  <c r="H106" i="2"/>
  <c r="F107" i="2"/>
  <c r="G106" i="2" l="1"/>
  <c r="E108" i="2"/>
  <c r="H107" i="2"/>
  <c r="F108" i="2"/>
  <c r="G107" i="2" l="1"/>
  <c r="E109" i="2"/>
  <c r="H108" i="2"/>
  <c r="F109" i="2"/>
  <c r="G108" i="2" l="1"/>
  <c r="E110" i="2"/>
  <c r="H109" i="2"/>
  <c r="F110" i="2"/>
  <c r="G109" i="2" l="1"/>
  <c r="E111" i="2"/>
  <c r="H110" i="2"/>
  <c r="F111" i="2"/>
  <c r="G110" i="2" l="1"/>
  <c r="E112" i="2"/>
  <c r="H111" i="2"/>
  <c r="F112" i="2"/>
  <c r="G111" i="2" l="1"/>
  <c r="E113" i="2"/>
  <c r="H112" i="2"/>
  <c r="F113" i="2"/>
  <c r="G112" i="2" l="1"/>
  <c r="E114" i="2"/>
  <c r="H113" i="2"/>
  <c r="F114" i="2"/>
  <c r="G113" i="2" l="1"/>
  <c r="E115" i="2"/>
  <c r="H114" i="2"/>
  <c r="F115" i="2"/>
  <c r="G114" i="2" l="1"/>
  <c r="E116" i="2"/>
  <c r="H115" i="2"/>
  <c r="F116" i="2"/>
  <c r="G115" i="2" l="1"/>
  <c r="E117" i="2"/>
  <c r="H116" i="2"/>
  <c r="F117" i="2"/>
  <c r="G116" i="2" l="1"/>
  <c r="E118" i="2"/>
  <c r="H117" i="2"/>
  <c r="F118" i="2"/>
  <c r="G117" i="2" l="1"/>
  <c r="E119" i="2"/>
  <c r="H118" i="2"/>
  <c r="F119" i="2"/>
  <c r="G118" i="2" l="1"/>
  <c r="E120" i="2"/>
  <c r="H119" i="2"/>
  <c r="F120" i="2"/>
  <c r="G119" i="2" l="1"/>
  <c r="E121" i="2"/>
  <c r="H120" i="2"/>
  <c r="F121" i="2"/>
  <c r="G120" i="2" l="1"/>
  <c r="E122" i="2"/>
  <c r="H121" i="2"/>
  <c r="F122" i="2"/>
  <c r="G121" i="2" l="1"/>
  <c r="E123" i="2"/>
  <c r="H122" i="2"/>
  <c r="F123" i="2"/>
  <c r="G122" i="2" l="1"/>
  <c r="E124" i="2"/>
  <c r="H123" i="2"/>
  <c r="F124" i="2"/>
  <c r="G123" i="2" l="1"/>
  <c r="E125" i="2"/>
  <c r="H124" i="2"/>
  <c r="F125" i="2"/>
  <c r="G124" i="2" l="1"/>
  <c r="E126" i="2"/>
  <c r="H125" i="2"/>
  <c r="F126" i="2"/>
  <c r="G125" i="2" l="1"/>
  <c r="E127" i="2"/>
  <c r="H126" i="2"/>
  <c r="F127" i="2"/>
  <c r="G126" i="2" l="1"/>
  <c r="E128" i="2"/>
  <c r="H127" i="2"/>
  <c r="F128" i="2"/>
  <c r="G127" i="2" l="1"/>
  <c r="E129" i="2"/>
  <c r="H128" i="2"/>
  <c r="F129" i="2"/>
  <c r="G128" i="2" l="1"/>
  <c r="E130" i="2"/>
  <c r="H129" i="2"/>
  <c r="F130" i="2"/>
  <c r="G129" i="2" l="1"/>
  <c r="E131" i="2"/>
  <c r="H130" i="2"/>
  <c r="F131" i="2"/>
  <c r="G130" i="2" l="1"/>
  <c r="E132" i="2"/>
  <c r="H131" i="2"/>
  <c r="F132" i="2"/>
  <c r="G131" i="2" l="1"/>
  <c r="E133" i="2"/>
  <c r="H132" i="2"/>
  <c r="F133" i="2"/>
  <c r="G132" i="2" l="1"/>
  <c r="E134" i="2"/>
  <c r="H133" i="2"/>
  <c r="F134" i="2"/>
  <c r="G133" i="2" l="1"/>
  <c r="E135" i="2"/>
  <c r="H134" i="2"/>
  <c r="F135" i="2"/>
  <c r="G134" i="2" l="1"/>
  <c r="E136" i="2"/>
  <c r="H135" i="2"/>
  <c r="F136" i="2"/>
  <c r="G135" i="2" l="1"/>
  <c r="E137" i="2"/>
  <c r="H136" i="2"/>
  <c r="F137" i="2"/>
  <c r="G136" i="2" l="1"/>
  <c r="E138" i="2"/>
  <c r="H137" i="2"/>
  <c r="F138" i="2"/>
  <c r="G137" i="2" l="1"/>
  <c r="E139" i="2"/>
  <c r="H138" i="2"/>
  <c r="F139" i="2"/>
  <c r="G138" i="2" l="1"/>
  <c r="E140" i="2"/>
  <c r="H139" i="2"/>
  <c r="F140" i="2"/>
  <c r="G139" i="2" l="1"/>
  <c r="E141" i="2"/>
  <c r="H140" i="2"/>
  <c r="F141" i="2"/>
  <c r="G140" i="2" l="1"/>
  <c r="E142" i="2"/>
  <c r="H141" i="2"/>
  <c r="F142" i="2"/>
  <c r="G141" i="2" l="1"/>
  <c r="E143" i="2"/>
  <c r="H142" i="2"/>
  <c r="F143" i="2"/>
  <c r="G142" i="2" l="1"/>
  <c r="E144" i="2"/>
  <c r="H143" i="2"/>
  <c r="F144" i="2"/>
  <c r="G143" i="2" l="1"/>
  <c r="E145" i="2"/>
  <c r="H144" i="2"/>
  <c r="F145" i="2"/>
  <c r="G144" i="2" l="1"/>
  <c r="E146" i="2"/>
  <c r="H145" i="2"/>
  <c r="F146" i="2"/>
  <c r="G145" i="2" l="1"/>
  <c r="E147" i="2"/>
  <c r="H146" i="2"/>
  <c r="F147" i="2"/>
  <c r="G146" i="2" l="1"/>
  <c r="E148" i="2"/>
  <c r="H147" i="2"/>
  <c r="F148" i="2"/>
  <c r="G147" i="2" l="1"/>
  <c r="E149" i="2"/>
  <c r="H148" i="2"/>
  <c r="F149" i="2"/>
  <c r="G148" i="2" l="1"/>
  <c r="E150" i="2"/>
  <c r="H149" i="2"/>
  <c r="F150" i="2"/>
  <c r="G149" i="2" l="1"/>
  <c r="E151" i="2"/>
  <c r="H150" i="2"/>
  <c r="F151" i="2"/>
  <c r="G150" i="2" l="1"/>
  <c r="E152" i="2"/>
  <c r="H151" i="2"/>
  <c r="F152" i="2"/>
  <c r="G151" i="2" l="1"/>
  <c r="E153" i="2"/>
  <c r="H152" i="2"/>
  <c r="F153" i="2"/>
  <c r="G152" i="2" l="1"/>
  <c r="E154" i="2"/>
  <c r="H153" i="2"/>
  <c r="F154" i="2"/>
  <c r="G153" i="2" l="1"/>
  <c r="E155" i="2"/>
  <c r="H154" i="2"/>
  <c r="F155" i="2"/>
  <c r="G154" i="2" l="1"/>
  <c r="E156" i="2"/>
  <c r="H155" i="2"/>
  <c r="F156" i="2"/>
  <c r="G155" i="2" l="1"/>
  <c r="E157" i="2"/>
  <c r="H156" i="2"/>
  <c r="F157" i="2"/>
  <c r="G156" i="2" l="1"/>
  <c r="E158" i="2"/>
  <c r="H157" i="2"/>
  <c r="F158" i="2"/>
  <c r="G157" i="2" l="1"/>
  <c r="E159" i="2"/>
  <c r="H158" i="2"/>
  <c r="F159" i="2"/>
  <c r="G158" i="2" l="1"/>
  <c r="E160" i="2"/>
  <c r="H159" i="2"/>
  <c r="F160" i="2"/>
  <c r="G159" i="2" l="1"/>
  <c r="E161" i="2"/>
  <c r="H160" i="2"/>
  <c r="F161" i="2"/>
  <c r="G161" i="2" l="1"/>
  <c r="G160" i="2"/>
  <c r="H161" i="2"/>
</calcChain>
</file>

<file path=xl/sharedStrings.xml><?xml version="1.0" encoding="utf-8"?>
<sst xmlns="http://schemas.openxmlformats.org/spreadsheetml/2006/main" count="27" uniqueCount="23">
  <si>
    <r>
      <t xml:space="preserve">Note: </t>
    </r>
    <r>
      <rPr>
        <i/>
        <sz val="8"/>
        <rFont val="Arial"/>
        <family val="2"/>
      </rPr>
      <t xml:space="preserve">This sheet requires Obba 3.0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</si>
  <si>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Object Viewer</t>
  </si>
  <si>
    <t>Libraries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</si>
  <si>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</si>
  <si>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</si>
  <si>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</si>
  <si>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</si>
  <si>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</si>
  <si>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</si>
  <si>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</si>
  <si>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</si>
  <si>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</si>
  <si>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Reference cell below to ensure lib is loaded:</t>
  </si>
  <si>
    <t>Version:</t>
  </si>
  <si>
    <t>Density of Underlying derived from Call Option Prices (under Black Scholes Model)</t>
  </si>
  <si>
    <r>
      <t xml:space="preserve">Note: This sheet requires Obba 3.1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</si>
  <si>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Black Scholes Model</t>
  </si>
  <si>
    <t>Density</t>
  </si>
  <si>
    <t>Option Strike</t>
  </si>
  <si>
    <t>Option Value</t>
  </si>
  <si>
    <t>Density (finite difference)</t>
  </si>
  <si>
    <t>Density (analytic)</t>
  </si>
  <si>
    <t>European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</si>
</sst>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WAHR&quot;;&quot;WAHR&quot;;&quot;FALSCH&quot;"/>
    <numFmt numFmtId="165" formatCode="0.000"/>
    <numFmt numFmtId="166" formatCode="0.00000"/>
  </numFmts>
  <fonts count="7" x14ac:knownFonts="1"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6E6E6"/>
      </patternFill>
    </fill>
    <fill>
      <patternFill patternType="solid">
        <fgColor rgb="FFC0C0C0"/>
        <bgColor rgb="FFB3B3B3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0" fillId="2" borderId="0" xfId="0" applyFont="1" applyFill="1"/>
  </cellStyleXfs>
  <cellXfs count="2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4" fillId="2" borderId="0" xfId="1" applyFont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/>
    <xf numFmtId="0" fontId="0" fillId="0" borderId="0" xfId="0" applyFont="1"/>
    <xf numFmtId="0" fontId="5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165" fontId="5" fillId="2" borderId="0" xfId="0" applyNumberFormat="1" applyFont="1" applyFill="1" applyAlignment="1">
      <alignment horizontal="center" vertical="top"/>
    </xf>
    <xf numFmtId="166" fontId="5" fillId="2" borderId="0" xfId="0" applyNumberFormat="1" applyFont="1" applyFill="1" applyAlignment="1">
      <alignment horizontal="center" vertical="top"/>
    </xf>
    <xf numFmtId="9" fontId="5" fillId="2" borderId="0" xfId="0" applyNumberFormat="1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solidFill>
                  <a:srgbClr val="000000"/>
                </a:solidFill>
              </a:rPr>
              <a:t>Density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BlackScholesDensity!$H$8</c:f>
              <c:strCache>
                <c:ptCount val="1"/>
                <c:pt idx="0">
                  <c:v>Density (analytic)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xVal>
            <c:numRef>
              <c:f>BlackScholesDensity!$E$10:$E$159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BlackScholesDensity!$H$10:$H$159</c:f>
              <c:numCache>
                <c:formatCode>0.00000</c:formatCode>
                <c:ptCount val="150"/>
                <c:pt idx="0">
                  <c:v>5.4285538242827168E-19</c:v>
                </c:pt>
                <c:pt idx="1">
                  <c:v>1.0616045206482021E-13</c:v>
                </c:pt>
                <c:pt idx="2">
                  <c:v>4.3403252434793107E-11</c:v>
                </c:pt>
                <c:pt idx="3">
                  <c:v>1.879104386833097E-9</c:v>
                </c:pt>
                <c:pt idx="4">
                  <c:v>2.6272613136606432E-8</c:v>
                </c:pt>
                <c:pt idx="5">
                  <c:v>1.8846235913684616E-7</c:v>
                </c:pt>
                <c:pt idx="6">
                  <c:v>8.7581499707384097E-7</c:v>
                </c:pt>
                <c:pt idx="7">
                  <c:v>3.0105690310100789E-6</c:v>
                </c:pt>
                <c:pt idx="8">
                  <c:v>8.3081443405519847E-6</c:v>
                </c:pt>
                <c:pt idx="9">
                  <c:v>1.9423900418640165E-5</c:v>
                </c:pt>
                <c:pt idx="10">
                  <c:v>3.9922726625371568E-5</c:v>
                </c:pt>
                <c:pt idx="11">
                  <c:v>7.4069004545469726E-5</c:v>
                </c:pt>
                <c:pt idx="12">
                  <c:v>1.2648461425971111E-4</c:v>
                </c:pt>
                <c:pt idx="13">
                  <c:v>2.0174573853974027E-4</c:v>
                </c:pt>
                <c:pt idx="14">
                  <c:v>3.0398784351795793E-4</c:v>
                </c:pt>
                <c:pt idx="15">
                  <c:v>4.3657193075637959E-4</c:v>
                </c:pt>
                <c:pt idx="16">
                  <c:v>6.0184353125000364E-4</c:v>
                </c:pt>
                <c:pt idx="17">
                  <c:v>8.0099557916828948E-4</c:v>
                </c:pt>
                <c:pt idx="18">
                  <c:v>1.0340306345583562E-3</c:v>
                </c:pt>
                <c:pt idx="19">
                  <c:v>1.2998078367786425E-3</c:v>
                </c:pt>
                <c:pt idx="20">
                  <c:v>1.5961549336096631E-3</c:v>
                </c:pt>
                <c:pt idx="21">
                  <c:v>1.9200245776779042E-3</c:v>
                </c:pt>
                <c:pt idx="22">
                  <c:v>2.2676755295970418E-3</c:v>
                </c:pt>
                <c:pt idx="23">
                  <c:v>2.634862332391383E-3</c:v>
                </c:pt>
                <c:pt idx="24">
                  <c:v>3.0170205644669784E-3</c:v>
                </c:pt>
                <c:pt idx="25">
                  <c:v>3.4094383497810391E-3</c:v>
                </c:pt>
                <c:pt idx="26">
                  <c:v>3.8074080462925965E-3</c:v>
                </c:pt>
                <c:pt idx="27">
                  <c:v>4.2063547655965027E-3</c:v>
                </c:pt>
                <c:pt idx="28">
                  <c:v>4.6019405383655723E-3</c:v>
                </c:pt>
                <c:pt idx="29">
                  <c:v>4.9901445496426918E-3</c:v>
                </c:pt>
                <c:pt idx="30">
                  <c:v>5.3673209861968179E-3</c:v>
                </c:pt>
                <c:pt idx="31">
                  <c:v>5.7302367456033357E-3</c:v>
                </c:pt>
                <c:pt idx="32">
                  <c:v>6.0760916379305752E-3</c:v>
                </c:pt>
                <c:pt idx="33">
                  <c:v>6.4025238452128123E-3</c:v>
                </c:pt>
                <c:pt idx="34">
                  <c:v>6.7076033606160521E-3</c:v>
                </c:pt>
                <c:pt idx="35">
                  <c:v>6.9898159659336169E-3</c:v>
                </c:pt>
                <c:pt idx="36">
                  <c:v>7.2480400685818302E-3</c:v>
                </c:pt>
                <c:pt idx="37">
                  <c:v>7.4815184426212118E-3</c:v>
                </c:pt>
                <c:pt idx="38">
                  <c:v>7.6898266282309311E-3</c:v>
                </c:pt>
                <c:pt idx="39">
                  <c:v>7.8728394585688699E-3</c:v>
                </c:pt>
                <c:pt idx="40">
                  <c:v>8.0306969140134868E-3</c:v>
                </c:pt>
                <c:pt idx="41">
                  <c:v>8.1637702586625678E-3</c:v>
                </c:pt>
                <c:pt idx="42">
                  <c:v>8.2726291964195005E-3</c:v>
                </c:pt>
                <c:pt idx="43">
                  <c:v>8.358010595269548E-3</c:v>
                </c:pt>
                <c:pt idx="44">
                  <c:v>8.4207891679470431E-3</c:v>
                </c:pt>
                <c:pt idx="45">
                  <c:v>8.4619503634933667E-3</c:v>
                </c:pt>
                <c:pt idx="46">
                  <c:v>8.4825656149063802E-3</c:v>
                </c:pt>
                <c:pt idx="47">
                  <c:v>8.4837700005416187E-3</c:v>
                </c:pt>
                <c:pt idx="48">
                  <c:v>8.4667423083910637E-3</c:v>
                </c:pt>
                <c:pt idx="49">
                  <c:v>8.4326874401380592E-3</c:v>
                </c:pt>
                <c:pt idx="50">
                  <c:v>8.3828210534214968E-3</c:v>
                </c:pt>
                <c:pt idx="51">
                  <c:v>8.318356313709278E-3</c:v>
                </c:pt>
                <c:pt idx="52">
                  <c:v>8.2404926094979524E-3</c:v>
                </c:pt>
                <c:pt idx="53">
                  <c:v>8.1504060743934868E-3</c:v>
                </c:pt>
                <c:pt idx="54">
                  <c:v>8.0492417554092373E-3</c:v>
                </c:pt>
                <c:pt idx="55">
                  <c:v>7.9381072671986762E-3</c:v>
                </c:pt>
                <c:pt idx="56">
                  <c:v>7.8180677757941283E-3</c:v>
                </c:pt>
                <c:pt idx="57">
                  <c:v>7.6901421618148598E-3</c:v>
                </c:pt>
                <c:pt idx="58">
                  <c:v>7.5553002212737112E-3</c:v>
                </c:pt>
                <c:pt idx="59">
                  <c:v>7.414460771433957E-3</c:v>
                </c:pt>
                <c:pt idx="60">
                  <c:v>7.268490539156949E-3</c:v>
                </c:pt>
                <c:pt idx="61">
                  <c:v>7.1182037194518219E-3</c:v>
                </c:pt>
                <c:pt idx="62">
                  <c:v>6.9643621021966322E-3</c:v>
                </c:pt>
                <c:pt idx="63">
                  <c:v>6.8076756750246525E-3</c:v>
                </c:pt>
                <c:pt idx="64">
                  <c:v>6.6488036199996679E-3</c:v>
                </c:pt>
                <c:pt idx="65">
                  <c:v>6.4883556308282806E-3</c:v>
                </c:pt>
                <c:pt idx="66">
                  <c:v>6.3268934859028736E-3</c:v>
                </c:pt>
                <c:pt idx="67">
                  <c:v>6.1649328203942696E-3</c:v>
                </c:pt>
                <c:pt idx="68">
                  <c:v>6.0029450479004067E-3</c:v>
                </c:pt>
                <c:pt idx="69">
                  <c:v>5.8413593888070004E-3</c:v>
                </c:pt>
                <c:pt idx="70">
                  <c:v>5.6805649685424129E-3</c:v>
                </c:pt>
                <c:pt idx="71">
                  <c:v>5.5209129543356342E-3</c:v>
                </c:pt>
                <c:pt idx="72">
                  <c:v>5.3627187039440062E-3</c:v>
                </c:pt>
                <c:pt idx="73">
                  <c:v>5.2062639041419011E-3</c:v>
                </c:pt>
                <c:pt idx="74">
                  <c:v>5.051798680589894E-3</c:v>
                </c:pt>
                <c:pt idx="75">
                  <c:v>4.8995436640756028E-3</c:v>
                </c:pt>
                <c:pt idx="76">
                  <c:v>4.7496920010705879E-3</c:v>
                </c:pt>
                <c:pt idx="77">
                  <c:v>4.6024112991208026E-3</c:v>
                </c:pt>
                <c:pt idx="78">
                  <c:v>4.4578454998172833E-3</c:v>
                </c:pt>
                <c:pt idx="79">
                  <c:v>4.3161166740140009E-3</c:v>
                </c:pt>
                <c:pt idx="80">
                  <c:v>4.1773267356032409E-3</c:v>
                </c:pt>
                <c:pt idx="81">
                  <c:v>4.0415590715563139E-3</c:v>
                </c:pt>
                <c:pt idx="82">
                  <c:v>3.9088800871163011E-3</c:v>
                </c:pt>
                <c:pt idx="83">
                  <c:v>3.7793406660157612E-3</c:v>
                </c:pt>
                <c:pt idx="84">
                  <c:v>3.6529775464094953E-3</c:v>
                </c:pt>
                <c:pt idx="85">
                  <c:v>3.5298146138811682E-3</c:v>
                </c:pt>
                <c:pt idx="86">
                  <c:v>3.4098641134223551E-3</c:v>
                </c:pt>
                <c:pt idx="87">
                  <c:v>3.2931277827108248E-3</c:v>
                </c:pt>
                <c:pt idx="88">
                  <c:v>3.1795979093459004E-3</c:v>
                </c:pt>
                <c:pt idx="89">
                  <c:v>3.0692583149477229E-3</c:v>
                </c:pt>
                <c:pt idx="90">
                  <c:v>2.9620852692047138E-3</c:v>
                </c:pt>
                <c:pt idx="91">
                  <c:v>2.8580483370715059E-3</c:v>
                </c:pt>
                <c:pt idx="92">
                  <c:v>2.7571111623867686E-3</c:v>
                </c:pt>
                <c:pt idx="93">
                  <c:v>2.6592321912050046E-3</c:v>
                </c:pt>
                <c:pt idx="94">
                  <c:v>2.5643653381263475E-3</c:v>
                </c:pt>
                <c:pt idx="95">
                  <c:v>2.4724605988691445E-3</c:v>
                </c:pt>
                <c:pt idx="96">
                  <c:v>2.3834646122676832E-3</c:v>
                </c:pt>
                <c:pt idx="97">
                  <c:v>2.2973211747964548E-3</c:v>
                </c:pt>
                <c:pt idx="98">
                  <c:v>2.2139717106266312E-3</c:v>
                </c:pt>
                <c:pt idx="99">
                  <c:v>2.1333557001138796E-3</c:v>
                </c:pt>
                <c:pt idx="100">
                  <c:v>2.0554110695016666E-3</c:v>
                </c:pt>
                <c:pt idx="101">
                  <c:v>1.9800745445040777E-3</c:v>
                </c:pt>
                <c:pt idx="102">
                  <c:v>1.907281970308016E-3</c:v>
                </c:pt>
                <c:pt idx="103">
                  <c:v>1.8369686004094663E-3</c:v>
                </c:pt>
                <c:pt idx="104">
                  <c:v>1.7690693565723366E-3</c:v>
                </c:pt>
                <c:pt idx="105">
                  <c:v>1.70351906207397E-3</c:v>
                </c:pt>
                <c:pt idx="106">
                  <c:v>1.6402526502783466E-3</c:v>
                </c:pt>
                <c:pt idx="107">
                  <c:v>1.5792053504580577E-3</c:v>
                </c:pt>
                <c:pt idx="108">
                  <c:v>1.5203128526694611E-3</c:v>
                </c:pt>
                <c:pt idx="109">
                  <c:v>1.4635114533725064E-3</c:v>
                </c:pt>
                <c:pt idx="110">
                  <c:v>1.4087381833783152E-3</c:v>
                </c:pt>
                <c:pt idx="111">
                  <c:v>1.3559309196032065E-3</c:v>
                </c:pt>
                <c:pt idx="112">
                  <c:v>1.3050284820086231E-3</c:v>
                </c:pt>
                <c:pt idx="113">
                  <c:v>1.2559707170114516E-3</c:v>
                </c:pt>
                <c:pt idx="114">
                  <c:v>1.2086985685592724E-3</c:v>
                </c:pt>
                <c:pt idx="115">
                  <c:v>1.1631541379798578E-3</c:v>
                </c:pt>
                <c:pt idx="116">
                  <c:v>1.1192807336335476E-3</c:v>
                </c:pt>
                <c:pt idx="117">
                  <c:v>1.0770229113211964E-3</c:v>
                </c:pt>
                <c:pt idx="118">
                  <c:v>1.0363265063288041E-3</c:v>
                </c:pt>
                <c:pt idx="119">
                  <c:v>9.9713865792277795E-4</c:v>
                </c:pt>
                <c:pt idx="120">
                  <c:v>9.594078270467372E-4</c:v>
                </c:pt>
                <c:pt idx="121">
                  <c:v>9.2308380791178012E-4</c:v>
                </c:pt>
                <c:pt idx="122">
                  <c:v>8.8811773411692416E-4</c:v>
                </c:pt>
                <c:pt idx="123">
                  <c:v>8.5446207988501696E-4</c:v>
                </c:pt>
                <c:pt idx="124">
                  <c:v>8.2207065695138462E-4</c:v>
                </c:pt>
                <c:pt idx="125">
                  <c:v>7.9089860759770734E-4</c:v>
                </c:pt>
                <c:pt idx="126">
                  <c:v>7.609023942822486E-4</c:v>
                </c:pt>
                <c:pt idx="127">
                  <c:v>7.3203978627874727E-4</c:v>
                </c:pt>
                <c:pt idx="128">
                  <c:v>7.0426984370065317E-4</c:v>
                </c:pt>
                <c:pt idx="129">
                  <c:v>6.7755289925412634E-4</c:v>
                </c:pt>
                <c:pt idx="130">
                  <c:v>6.518505380325116E-4</c:v>
                </c:pt>
                <c:pt idx="131">
                  <c:v>6.2712557563664151E-4</c:v>
                </c:pt>
                <c:pt idx="132">
                  <c:v>6.0334203487905319E-4</c:v>
                </c:pt>
                <c:pt idx="133">
                  <c:v>5.8046512130602637E-4</c:v>
                </c:pt>
                <c:pt idx="134">
                  <c:v>5.5846119774900901E-4</c:v>
                </c:pt>
                <c:pt idx="135">
                  <c:v>5.3729775809650197E-4</c:v>
                </c:pt>
                <c:pt idx="136">
                  <c:v>5.1694340045849087E-4</c:v>
                </c:pt>
                <c:pt idx="137">
                  <c:v>4.9736779987822721E-4</c:v>
                </c:pt>
                <c:pt idx="138">
                  <c:v>4.785416807301377E-4</c:v>
                </c:pt>
                <c:pt idx="139">
                  <c:v>4.6043678892807374E-4</c:v>
                </c:pt>
                <c:pt idx="140">
                  <c:v>4.4302586405463366E-4</c:v>
                </c:pt>
                <c:pt idx="141">
                  <c:v>4.2628261151010926E-4</c:v>
                </c:pt>
                <c:pt idx="142">
                  <c:v>4.1018167476831031E-4</c:v>
                </c:pt>
                <c:pt idx="143">
                  <c:v>3.946986078163338E-4</c:v>
                </c:pt>
                <c:pt idx="144">
                  <c:v>3.7980984784598287E-4</c:v>
                </c:pt>
                <c:pt idx="145">
                  <c:v>3.6549268825600067E-4</c:v>
                </c:pt>
                <c:pt idx="146">
                  <c:v>3.5172525201659336E-4</c:v>
                </c:pt>
                <c:pt idx="147">
                  <c:v>3.3848646544062006E-4</c:v>
                </c:pt>
                <c:pt idx="148">
                  <c:v>3.2575603239948247E-4</c:v>
                </c:pt>
                <c:pt idx="149">
                  <c:v>3.1351440901593487E-4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BlackScholesDensity!$G$8</c:f>
              <c:strCache>
                <c:ptCount val="1"/>
                <c:pt idx="0">
                  <c:v>Density (finite difference)</c:v>
                </c:pt>
              </c:strCache>
            </c:strRef>
          </c:tx>
          <c:xVal>
            <c:numRef>
              <c:f>BlackScholesDensity!$E$10:$E$159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BlackScholesDensity!$G$10:$G$159</c:f>
              <c:numCache>
                <c:formatCode>0.00000</c:formatCode>
                <c:ptCount val="150"/>
                <c:pt idx="0">
                  <c:v>-4.5617746617940518E-15</c:v>
                </c:pt>
                <c:pt idx="1">
                  <c:v>1.5783740329807421E-12</c:v>
                </c:pt>
                <c:pt idx="2">
                  <c:v>1.4229543702534188E-10</c:v>
                </c:pt>
                <c:pt idx="3">
                  <c:v>3.4236301307750832E-9</c:v>
                </c:pt>
                <c:pt idx="4">
                  <c:v>3.6672307224247507E-8</c:v>
                </c:pt>
                <c:pt idx="5">
                  <c:v>2.2999637145599697E-7</c:v>
                </c:pt>
                <c:pt idx="6">
                  <c:v>9.9306571349840932E-7</c:v>
                </c:pt>
                <c:pt idx="7">
                  <c:v>3.2701246981784405E-6</c:v>
                </c:pt>
                <c:pt idx="8">
                  <c:v>8.7891067875644039E-6</c:v>
                </c:pt>
                <c:pt idx="9">
                  <c:v>2.0202838974839648E-5</c:v>
                </c:pt>
                <c:pt idx="10">
                  <c:v>4.1058493572888045E-5</c:v>
                </c:pt>
                <c:pt idx="11">
                  <c:v>7.5591644903691784E-5</c:v>
                </c:pt>
                <c:pt idx="12">
                  <c:v>1.2839027667583934E-4</c:v>
                </c:pt>
                <c:pt idx="13">
                  <c:v>2.039974297248065E-4</c:v>
                </c:pt>
                <c:pt idx="14">
                  <c:v>3.0652062768364758E-4</c:v>
                </c:pt>
                <c:pt idx="15">
                  <c:v>4.3930074438399265E-4</c:v>
                </c:pt>
                <c:pt idx="16">
                  <c:v>6.0467190558514147E-4</c:v>
                </c:pt>
                <c:pt idx="17">
                  <c:v>8.0382396081052495E-4</c:v>
                </c:pt>
                <c:pt idx="18">
                  <c:v>1.0367634668037853E-3</c:v>
                </c:pt>
                <c:pt idx="19">
                  <c:v>1.30235898675404E-3</c:v>
                </c:pt>
                <c:pt idx="20">
                  <c:v>1.5984513744873702E-3</c:v>
                </c:pt>
                <c:pt idx="21">
                  <c:v>1.9220084516779127E-3</c:v>
                </c:pt>
                <c:pt idx="22">
                  <c:v>2.2693048388805945E-3</c:v>
                </c:pt>
                <c:pt idx="23">
                  <c:v>2.6361105555218821E-3</c:v>
                </c:pt>
                <c:pt idx="24">
                  <c:v>3.017875497547064E-3</c:v>
                </c:pt>
                <c:pt idx="25">
                  <c:v>3.4099004432916222E-3</c:v>
                </c:pt>
                <c:pt idx="26">
                  <c:v>3.8074884653466483E-3</c:v>
                </c:pt>
                <c:pt idx="27">
                  <c:v>4.2060733537166769E-3</c:v>
                </c:pt>
                <c:pt idx="28">
                  <c:v>4.6013238187048063E-3</c:v>
                </c:pt>
                <c:pt idx="29">
                  <c:v>4.9892238564724191E-3</c:v>
                </c:pt>
                <c:pt idx="30">
                  <c:v>5.3661307850859973E-3</c:v>
                </c:pt>
                <c:pt idx="31">
                  <c:v>5.7288131739855769E-3</c:v>
                </c:pt>
                <c:pt idx="32">
                  <c:v>6.0744712767915798E-3</c:v>
                </c:pt>
                <c:pt idx="33">
                  <c:v>6.4007427181408359E-3</c:v>
                </c:pt>
                <c:pt idx="34">
                  <c:v>6.7056961462326021E-3</c:v>
                </c:pt>
                <c:pt idx="35">
                  <c:v>6.98781540417756E-3</c:v>
                </c:pt>
                <c:pt idx="36">
                  <c:v>7.2459765370568975E-3</c:v>
                </c:pt>
                <c:pt idx="37">
                  <c:v>7.4794196795434659E-3</c:v>
                </c:pt>
                <c:pt idx="38">
                  <c:v>7.6877175773346716E-3</c:v>
                </c:pt>
                <c:pt idx="39">
                  <c:v>7.8707422141898256E-3</c:v>
                </c:pt>
                <c:pt idx="40">
                  <c:v>8.0286307454363465E-3</c:v>
                </c:pt>
                <c:pt idx="41">
                  <c:v>8.1617516959106105E-3</c:v>
                </c:pt>
                <c:pt idx="42">
                  <c:v>8.2706721616238286E-3</c:v>
                </c:pt>
                <c:pt idx="43">
                  <c:v>8.3561265662517765E-3</c:v>
                </c:pt>
                <c:pt idx="44">
                  <c:v>8.4189873628154159E-3</c:v>
                </c:pt>
                <c:pt idx="45">
                  <c:v>8.4602379375308834E-3</c:v>
                </c:pt>
                <c:pt idx="46">
                  <c:v>8.4809478618420898E-3</c:v>
                </c:pt>
                <c:pt idx="47">
                  <c:v>8.4822505530771988E-3</c:v>
                </c:pt>
                <c:pt idx="48">
                  <c:v>8.4653233332995965E-3</c:v>
                </c:pt>
                <c:pt idx="49">
                  <c:v>8.4313698249997935E-3</c:v>
                </c:pt>
                <c:pt idx="50">
                  <c:v>8.3816045823317566E-3</c:v>
                </c:pt>
                <c:pt idx="51">
                  <c:v>8.3172398310763247E-3</c:v>
                </c:pt>
                <c:pt idx="52">
                  <c:v>8.2394741705452291E-3</c:v>
                </c:pt>
                <c:pt idx="53">
                  <c:v>8.1494830823846606E-3</c:v>
                </c:pt>
                <c:pt idx="54">
                  <c:v>8.0484110854530354E-3</c:v>
                </c:pt>
                <c:pt idx="55">
                  <c:v>7.9373653769728401E-3</c:v>
                </c:pt>
                <c:pt idx="56">
                  <c:v>7.8174108039062249E-3</c:v>
                </c:pt>
                <c:pt idx="57">
                  <c:v>7.689566014079669E-3</c:v>
                </c:pt>
                <c:pt idx="58">
                  <c:v>7.5548006462106132E-3</c:v>
                </c:pt>
                <c:pt idx="59">
                  <c:v>7.4140334254098788E-3</c:v>
                </c:pt>
                <c:pt idx="60">
                  <c:v>7.2681310421392311E-3</c:v>
                </c:pt>
                <c:pt idx="61">
                  <c:v>7.1179077023610909E-3</c:v>
                </c:pt>
                <c:pt idx="62">
                  <c:v>6.9641252465586579E-3</c:v>
                </c:pt>
                <c:pt idx="63">
                  <c:v>6.8074937456998417E-3</c:v>
                </c:pt>
                <c:pt idx="64">
                  <c:v>6.6486724919041741E-3</c:v>
                </c:pt>
                <c:pt idx="65">
                  <c:v>6.4882713101890987E-3</c:v>
                </c:pt>
                <c:pt idx="66">
                  <c:v>6.3268521268297689E-3</c:v>
                </c:pt>
                <c:pt idx="67">
                  <c:v>6.1649307373153033E-3</c:v>
                </c:pt>
                <c:pt idx="68">
                  <c:v>6.00297872444331E-3</c:v>
                </c:pt>
                <c:pt idx="69">
                  <c:v>5.8414254835391323E-3</c:v>
                </c:pt>
                <c:pt idx="70">
                  <c:v>5.6806603182440463E-3</c:v>
                </c:pt>
                <c:pt idx="71">
                  <c:v>5.5210345749279926E-3</c:v>
                </c:pt>
                <c:pt idx="72">
                  <c:v>5.3628637896523329E-3</c:v>
                </c:pt>
                <c:pt idx="73">
                  <c:v>5.2064298250237015E-3</c:v>
                </c:pt>
                <c:pt idx="74">
                  <c:v>5.0519829789975176E-3</c:v>
                </c:pt>
                <c:pt idx="75">
                  <c:v>4.8997440499055538E-3</c:v>
                </c:pt>
                <c:pt idx="76">
                  <c:v>4.7499063464000856E-3</c:v>
                </c:pt>
                <c:pt idx="77">
                  <c:v>4.6026376320888211E-3</c:v>
                </c:pt>
                <c:pt idx="78">
                  <c:v>4.4580819982198081E-3</c:v>
                </c:pt>
                <c:pt idx="79">
                  <c:v>4.3163616584460983E-3</c:v>
                </c:pt>
                <c:pt idx="80">
                  <c:v>4.1775786625265401E-3</c:v>
                </c:pt>
                <c:pt idx="81">
                  <c:v>4.0418165261400883E-3</c:v>
                </c:pt>
                <c:pt idx="82">
                  <c:v>3.9091417762953159E-3</c:v>
                </c:pt>
                <c:pt idx="83">
                  <c:v>3.7796054113195528E-3</c:v>
                </c:pt>
                <c:pt idx="84">
                  <c:v>3.6532442771314727E-3</c:v>
                </c:pt>
                <c:pt idx="85">
                  <c:v>3.5300823602778327E-3</c:v>
                </c:pt>
                <c:pt idx="86">
                  <c:v>3.4101320002667178E-3</c:v>
                </c:pt>
                <c:pt idx="87">
                  <c:v>3.293395022708658E-3</c:v>
                </c:pt>
                <c:pt idx="88">
                  <c:v>3.179863797355827E-3</c:v>
                </c:pt>
                <c:pt idx="89">
                  <c:v>3.0695222219225913E-3</c:v>
                </c:pt>
                <c:pt idx="90">
                  <c:v>2.962346636633517E-3</c:v>
                </c:pt>
                <c:pt idx="91">
                  <c:v>2.8583066718261903E-3</c:v>
                </c:pt>
                <c:pt idx="92">
                  <c:v>2.7573660315283917E-3</c:v>
                </c:pt>
                <c:pt idx="93">
                  <c:v>2.6594832173530035E-3</c:v>
                </c:pt>
                <c:pt idx="94">
                  <c:v>2.5646121949082796E-3</c:v>
                </c:pt>
                <c:pt idx="95">
                  <c:v>2.4727030067224552E-3</c:v>
                </c:pt>
                <c:pt idx="96">
                  <c:v>2.3837023345913816E-3</c:v>
                </c:pt>
                <c:pt idx="97">
                  <c:v>2.2975540139665218E-3</c:v>
                </c:pt>
                <c:pt idx="98">
                  <c:v>2.2141995048977378E-3</c:v>
                </c:pt>
                <c:pt idx="99">
                  <c:v>2.1335783200871323E-3</c:v>
                </c:pt>
                <c:pt idx="100">
                  <c:v>2.0556284152902873E-3</c:v>
                </c:pt>
                <c:pt idx="101">
                  <c:v>1.9802865428423934E-3</c:v>
                </c:pt>
                <c:pt idx="102">
                  <c:v>1.9074885720459409E-3</c:v>
                </c:pt>
                <c:pt idx="103">
                  <c:v>1.8371697779783851E-3</c:v>
                </c:pt>
                <c:pt idx="104">
                  <c:v>1.7692651018759622E-3</c:v>
                </c:pt>
                <c:pt idx="105">
                  <c:v>1.703709384390343E-3</c:v>
                </c:pt>
                <c:pt idx="106">
                  <c:v>1.6404375743484143E-3</c:v>
                </c:pt>
                <c:pt idx="107">
                  <c:v>1.5793849147582126E-3</c:v>
                </c:pt>
                <c:pt idx="108">
                  <c:v>1.5204871077961969E-3</c:v>
                </c:pt>
                <c:pt idx="109">
                  <c:v>1.4636804606470415E-3</c:v>
                </c:pt>
                <c:pt idx="110">
                  <c:v>1.4089020132825088E-3</c:v>
                </c:pt>
                <c:pt idx="111">
                  <c:v>1.3560896508149651E-3</c:v>
                </c:pt>
                <c:pt idx="112">
                  <c:v>1.3051822001736457E-3</c:v>
                </c:pt>
                <c:pt idx="113">
                  <c:v>1.256119513539513E-3</c:v>
                </c:pt>
                <c:pt idx="114">
                  <c:v>1.20884254001758E-3</c:v>
                </c:pt>
                <c:pt idx="115">
                  <c:v>1.1632933849637871E-3</c:v>
                </c:pt>
                <c:pt idx="116">
                  <c:v>1.1194153601334458E-3</c:v>
                </c:pt>
                <c:pt idx="117">
                  <c:v>1.0771530239926442E-3</c:v>
                </c:pt>
                <c:pt idx="118">
                  <c:v>1.0364522138913035E-3</c:v>
                </c:pt>
                <c:pt idx="119">
                  <c:v>9.9726007046410962E-4</c:v>
                </c:pt>
                <c:pt idx="120">
                  <c:v>9.5952505578637771E-4</c:v>
                </c:pt>
                <c:pt idx="121">
                  <c:v>9.2319696444989683E-4</c:v>
                </c:pt>
                <c:pt idx="122">
                  <c:v>8.8822693015127457E-4</c:v>
                </c:pt>
                <c:pt idx="123">
                  <c:v>8.5456742693516222E-4</c:v>
                </c:pt>
                <c:pt idx="124">
                  <c:v>8.221722659613825E-4</c:v>
                </c:pt>
                <c:pt idx="125">
                  <c:v>7.9099658846753672E-4</c:v>
                </c:pt>
                <c:pt idx="126">
                  <c:v>7.6099685600010685E-4</c:v>
                </c:pt>
                <c:pt idx="127">
                  <c:v>7.3213083642812576E-4</c:v>
                </c:pt>
                <c:pt idx="128">
                  <c:v>7.0435758832316175E-4</c:v>
                </c:pt>
                <c:pt idx="129">
                  <c:v>6.7763744273246292E-4</c:v>
                </c:pt>
                <c:pt idx="130">
                  <c:v>6.5193198290322302E-4</c:v>
                </c:pt>
                <c:pt idx="131">
                  <c:v>6.2720402251814037E-4</c:v>
                </c:pt>
                <c:pt idx="132">
                  <c:v>6.0341758231660832E-4</c:v>
                </c:pt>
                <c:pt idx="133">
                  <c:v>5.805378657721881E-4</c:v>
                </c:pt>
                <c:pt idx="134">
                  <c:v>5.5853123345001759E-4</c:v>
                </c:pt>
                <c:pt idx="135">
                  <c:v>5.3736517713021625E-4</c:v>
                </c:pt>
                <c:pt idx="136">
                  <c:v>5.1700829250131571E-4</c:v>
                </c:pt>
                <c:pt idx="137">
                  <c:v>4.9743025240053329E-4</c:v>
                </c:pt>
                <c:pt idx="138">
                  <c:v>4.7860177888223957E-4</c:v>
                </c:pt>
                <c:pt idx="139">
                  <c:v>4.6049461547538294E-4</c:v>
                </c:pt>
                <c:pt idx="140">
                  <c:v>4.4308149950157217E-4</c:v>
                </c:pt>
                <c:pt idx="141">
                  <c:v>4.2633613403726878E-4</c:v>
                </c:pt>
                <c:pt idx="142">
                  <c:v>4.1023316023735759E-4</c:v>
                </c:pt>
                <c:pt idx="143">
                  <c:v>3.9474812983876468E-4</c:v>
                </c:pt>
                <c:pt idx="144">
                  <c:v>3.7985747774536805E-4</c:v>
                </c:pt>
                <c:pt idx="145">
                  <c:v>3.6553849519218185E-4</c:v>
                </c:pt>
                <c:pt idx="146">
                  <c:v>3.5176930290889945E-4</c:v>
                </c:pt>
                <c:pt idx="147">
                  <c:v>3.3852882510256011E-4</c:v>
                </c:pt>
                <c:pt idx="148">
                  <c:v>3.2579676351284751E-4</c:v>
                </c:pt>
                <c:pt idx="149">
                  <c:v>3.1355357218679463E-4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24960"/>
        <c:axId val="330925520"/>
      </c:scatterChart>
      <c:valAx>
        <c:axId val="3309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solidFill>
                      <a:srgbClr val="000000"/>
                    </a:solidFill>
                  </a:rPr>
                  <a:t>Underlying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925520"/>
        <c:crossesAt val="0"/>
        <c:crossBetween val="midCat"/>
      </c:valAx>
      <c:valAx>
        <c:axId val="330925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924960"/>
        <c:crossesAt val="0"/>
        <c:crossBetween val="midCat"/>
      </c:valAx>
      <c:spPr>
        <a:solidFill>
          <a:srgbClr val="FFFFFF"/>
        </a:solidFill>
        <a:ln>
          <a:solidFill>
            <a:srgbClr val="B3B3B3"/>
          </a:solidFill>
        </a:ln>
      </c:spPr>
    </c:plotArea>
    <c:plotVisOnly val="1"/>
    <c:dispBlanksAs val="gap"/>
    <c:showDLblsOverMax val="0"/>
  </c:chart>
  <c:spPr>
    <a:solidFill>
      <a:srgbClr val="E6E6E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351720</xdr:colOff>
      <xdr:row>10</xdr:row>
      <xdr:rowOff>0</xdr:rowOff>
    </xdr:from>
    <xdr:to>
      <xdr:col>13</xdr:col>
      <xdr:colOff>4275</xdr:colOff>
      <xdr:row>26</xdr:row>
      <xdr:rowOff>133560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7"/>
  <sheetViews>
    <sheetView workbookViewId="0">
      <selection activeCell="F9" sqref="F9"/>
    </sheetView>
  </sheetViews>
  <sheetFormatPr baseColWidth="10" defaultColWidth="8.88671875" defaultRowHeight="13.2" x14ac:dyDescent="0.25"/>
  <cols>
    <col min="1" max="3" width="9.109375" style="1"/>
    <col min="4" max="7" width="10.6640625" style="1"/>
    <col min="8" max="8" width="18.6640625" style="1"/>
    <col min="9" max="10" width="10.6640625" style="1"/>
    <col min="11" max="11" width="11.6640625" style="1"/>
    <col min="12" max="12" width="10.6640625" style="2"/>
    <col min="13" max="256" width="10.6640625" style="1"/>
    <col min="257" max="1025" width="11.5546875"/>
  </cols>
  <sheetData>
    <row r="2" spans="2:6" x14ac:dyDescent="0.25">
      <c r="B2" s="3" t="s">
        <v>0</v>
      </c>
    </row>
    <row r="3" spans="2:6" x14ac:dyDescent="0.25">
      <c r="B3" s="4"/>
    </row>
    <row r="5" spans="2:6" x14ac:dyDescent="0.25">
      <c r="B5" s="5" t="s">
        <v>1</v>
      </c>
      <c r="C5" s="5"/>
      <c r="E5" s="5" t="s">
        <v>2</v>
      </c>
      <c r="F5" s="5"/>
    </row>
    <row r="7" spans="2:6" x14ac:dyDescent="0.25">
      <c r="B7" s="6" t="s">
        <v>3</v>
      </c>
      <c r="C7" s="6"/>
      <c r="E7" s="6" t="s">
        <v>4</v>
      </c>
      <c r="F7" s="6"/>
    </row>
    <row r="8" spans="2:6" x14ac:dyDescent="0.25">
      <c r="B8" s="1" t="s">
        <v>5</v>
      </c>
      <c r="C8" s="7" t="b">
        <f>TRUE()</f>
        <v>1</v>
      </c>
      <c r="E8" s="1" t="s">
        <v>6</v>
      </c>
      <c r="F8" s="8" t="s">
        <v>7</v>
      </c>
    </row>
    <row r="9" spans="2:6" x14ac:dyDescent="0.25">
      <c r="E9" s="1" t="s">
        <v>8</v>
      </c>
      <c r="F9" s="9" t="b">
        <f>TRUE()</f>
        <v>1</v>
      </c>
    </row>
    <row r="10" spans="2:6" x14ac:dyDescent="0.25">
      <c r="B10" s="6" t="s">
        <v>9</v>
      </c>
      <c r="C10" s="6"/>
    </row>
    <row r="11" spans="2:6" x14ac:dyDescent="0.25">
      <c r="B11" s="10" t="b">
        <f>[1]!OBCONTROLPANELSETVISIBLE(C8)</f>
        <v>1</v>
      </c>
      <c r="E11" s="6" t="s">
        <v>9</v>
      </c>
      <c r="F11" s="6"/>
    </row>
    <row r="12" spans="2:6" x14ac:dyDescent="0.25">
      <c r="E12" s="1" t="s">
        <v>10</v>
      </c>
      <c r="F12" s="1" t="str">
        <f>[1]!OBADDALLJARS(F8,F9)</f>
        <v>Z:\finmath-spreadsheets\spreadsheets\Density derived from Option Prices\lib</v>
      </c>
    </row>
    <row r="14" spans="2:6" x14ac:dyDescent="0.25">
      <c r="B14" s="5" t="s">
        <v>11</v>
      </c>
      <c r="C14" s="5"/>
      <c r="E14" s="5" t="s">
        <v>12</v>
      </c>
      <c r="F14" s="5"/>
    </row>
    <row r="15" spans="2:6" x14ac:dyDescent="0.25">
      <c r="E15" s="11" t="str">
        <f>IF(ISERROR(F12),NA(),"")</f>
        <v/>
      </c>
    </row>
    <row r="16" spans="2:6" x14ac:dyDescent="0.25">
      <c r="B16" s="6" t="s">
        <v>9</v>
      </c>
      <c r="C16" s="6"/>
    </row>
    <row r="17" spans="2:3" x14ac:dyDescent="0.25">
      <c r="B17" s="1" t="s">
        <v>13</v>
      </c>
      <c r="C17" s="1" t="str">
        <f>[1]!OBGETPROPERTY("version")</f>
        <v>6.2.1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61"/>
  <sheetViews>
    <sheetView tabSelected="1" workbookViewId="0"/>
  </sheetViews>
  <sheetFormatPr baseColWidth="10" defaultColWidth="8.88671875" defaultRowHeight="13.2" x14ac:dyDescent="0.25"/>
  <cols>
    <col min="1" max="1" width="5.109375" style="12"/>
    <col min="2" max="3" width="14.44140625" style="12"/>
    <col min="4" max="4" width="5.109375" style="12"/>
    <col min="5" max="6" width="11.33203125" style="12"/>
    <col min="7" max="8" width="15.44140625" style="12"/>
    <col min="9" max="9" width="5.109375" style="12"/>
    <col min="10" max="257" width="14.44140625" style="12"/>
    <col min="258" max="258" width="14.44140625" style="13"/>
    <col min="259" max="1025" width="11.5546875"/>
  </cols>
  <sheetData>
    <row r="2" spans="2:13" s="14" customFormat="1" ht="15" customHeight="1" x14ac:dyDescent="0.25">
      <c r="B2" s="14" t="s">
        <v>14</v>
      </c>
    </row>
    <row r="3" spans="2:13" s="15" customFormat="1" ht="12.75" customHeight="1" x14ac:dyDescent="0.25">
      <c r="B3" s="16" t="s">
        <v>15</v>
      </c>
    </row>
    <row r="4" spans="2:13" s="15" customFormat="1" ht="12.75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3" ht="12.75" customHeight="1" x14ac:dyDescent="0.25">
      <c r="M5" s="15"/>
    </row>
    <row r="6" spans="2:13" ht="12.75" customHeight="1" x14ac:dyDescent="0.25">
      <c r="B6" s="17" t="s">
        <v>16</v>
      </c>
      <c r="C6" s="17"/>
      <c r="E6" s="17" t="s">
        <v>17</v>
      </c>
      <c r="F6" s="17"/>
      <c r="G6" s="17"/>
      <c r="H6" s="17"/>
      <c r="M6" s="15"/>
    </row>
    <row r="7" spans="2:13" ht="12.75" customHeight="1" x14ac:dyDescent="0.25">
      <c r="M7" s="15"/>
    </row>
    <row r="8" spans="2:13" ht="12.75" customHeight="1" x14ac:dyDescent="0.25">
      <c r="B8" s="18" t="s">
        <v>3</v>
      </c>
      <c r="C8" s="18"/>
      <c r="E8" s="12" t="s">
        <v>18</v>
      </c>
      <c r="F8" s="12" t="s">
        <v>19</v>
      </c>
      <c r="G8" s="12" t="s">
        <v>20</v>
      </c>
      <c r="H8" s="12" t="s">
        <v>21</v>
      </c>
      <c r="M8" s="15"/>
    </row>
    <row r="9" spans="2:13" ht="12.75" customHeight="1" x14ac:dyDescent="0.25">
      <c r="B9" s="19" t="str">
        <f>[1]!OBMAKE("initialValue","double",C9)</f>
        <v>initialValue 
[15362]</v>
      </c>
      <c r="C9" s="20">
        <v>100</v>
      </c>
      <c r="E9" s="21">
        <v>0</v>
      </c>
      <c r="F9" s="22">
        <f>[1]!OBGET([1]!OBCALL("",obLibs&amp;"net.finmath.functions.AnalyticFormulas","blackScholesOptionValue",$B$9,$B$10,$B$11,$B$17,[1]!OBMAKE("","double",E9)))</f>
        <v>100</v>
      </c>
      <c r="G9" s="23"/>
      <c r="H9" s="23"/>
      <c r="M9"/>
    </row>
    <row r="10" spans="2:13" ht="12.75" customHeight="1" x14ac:dyDescent="0.25">
      <c r="B10" s="19" t="str">
        <f>[1]!OBMAKE("riskFreeRate","double",C10)</f>
        <v>riskFreeRate 
[15364]</v>
      </c>
      <c r="C10" s="24">
        <v>0.05</v>
      </c>
      <c r="E10" s="21">
        <f t="shared" ref="E10:E41" si="0">E9+2</f>
        <v>2</v>
      </c>
      <c r="F10" s="22">
        <f>[1]!OBGET([1]!OBCALL("",obLibs&amp;"net.finmath.functions.AnalyticFormulas","blackScholesOptionValue",$B$9,$B$10,$B$11,$B$17,[1]!OBMAKE("","double",E10)))</f>
        <v>98.442398433857193</v>
      </c>
      <c r="G10" s="23">
        <f t="shared" ref="G10:G41" si="1">(F11-2*F10+F9)/(E11-E9)/EXP(-$C$17*$C$10)</f>
        <v>-4.5617746617940518E-15</v>
      </c>
      <c r="H10" s="23">
        <f t="shared" ref="H10:H41" si="2">NORMDIST(LN(E10),LN($C$9)+$C$10*$C$17-0.5*$C$11*$C$11*$C$17,$C$11*SQRT($C$17),FALSE())/E10</f>
        <v>5.4285538242827168E-19</v>
      </c>
    </row>
    <row r="11" spans="2:13" ht="12.75" customHeight="1" x14ac:dyDescent="0.25">
      <c r="B11" s="19" t="str">
        <f>[1]!OBMAKE("volatility","double",C11)</f>
        <v>volatility 
[15361]</v>
      </c>
      <c r="C11" s="24">
        <v>0.2</v>
      </c>
      <c r="E11" s="21">
        <f t="shared" si="0"/>
        <v>4</v>
      </c>
      <c r="F11" s="22">
        <f>[1]!OBGET([1]!OBCALL("",obLibs&amp;"net.finmath.functions.AnalyticFormulas","blackScholesOptionValue",$B$9,$B$10,$B$11,$B$17,[1]!OBMAKE("","double",E11)))</f>
        <v>96.884796867714371</v>
      </c>
      <c r="G11" s="23">
        <f t="shared" si="1"/>
        <v>1.5783740329807421E-12</v>
      </c>
      <c r="H11" s="23">
        <f t="shared" si="2"/>
        <v>1.0616045206482021E-13</v>
      </c>
    </row>
    <row r="12" spans="2:13" ht="12.75" customHeight="1" x14ac:dyDescent="0.25">
      <c r="E12" s="21">
        <f t="shared" si="0"/>
        <v>6</v>
      </c>
      <c r="F12" s="22">
        <f>[1]!OBGET([1]!OBCALL("",obLibs&amp;"net.finmath.functions.AnalyticFormulas","blackScholesOptionValue",$B$9,$B$10,$B$11,$B$17,[1]!OBMAKE("","double",E12)))</f>
        <v>95.327195301576467</v>
      </c>
      <c r="G12" s="23">
        <f t="shared" si="1"/>
        <v>1.4229543702534188E-10</v>
      </c>
      <c r="H12" s="23">
        <f t="shared" si="2"/>
        <v>4.3403252434793107E-11</v>
      </c>
    </row>
    <row r="13" spans="2:13" ht="12.75" customHeight="1" x14ac:dyDescent="0.25">
      <c r="E13" s="21">
        <f t="shared" si="0"/>
        <v>8</v>
      </c>
      <c r="F13" s="22">
        <f>[1]!OBGET([1]!OBCALL("",obLibs&amp;"net.finmath.functions.AnalyticFormulas","blackScholesOptionValue",$B$9,$B$10,$B$11,$B$17,[1]!OBMAKE("","double",E13)))</f>
        <v>93.769593735881841</v>
      </c>
      <c r="G13" s="23">
        <f t="shared" si="1"/>
        <v>3.4236301307750832E-9</v>
      </c>
      <c r="H13" s="23">
        <f t="shared" si="2"/>
        <v>1.879104386833097E-9</v>
      </c>
    </row>
    <row r="14" spans="2:13" ht="12.75" customHeight="1" x14ac:dyDescent="0.25">
      <c r="B14" s="17" t="s">
        <v>22</v>
      </c>
      <c r="C14" s="17"/>
      <c r="E14" s="21">
        <f t="shared" si="0"/>
        <v>10</v>
      </c>
      <c r="F14" s="22">
        <f>[1]!OBGET([1]!OBCALL("",obLibs&amp;"net.finmath.functions.AnalyticFormulas","blackScholesOptionValue",$B$9,$B$10,$B$11,$B$17,[1]!OBMAKE("","double",E14)))</f>
        <v>92.211992180852519</v>
      </c>
      <c r="G14" s="23">
        <f t="shared" si="1"/>
        <v>3.6672307224247507E-8</v>
      </c>
      <c r="H14" s="23">
        <f t="shared" si="2"/>
        <v>2.6272613136606432E-8</v>
      </c>
    </row>
    <row r="15" spans="2:13" ht="12.75" customHeight="1" x14ac:dyDescent="0.25">
      <c r="E15" s="21">
        <f t="shared" si="0"/>
        <v>12</v>
      </c>
      <c r="F15" s="22">
        <f>[1]!OBGET([1]!OBCALL("",obLibs&amp;"net.finmath.functions.AnalyticFormulas","blackScholesOptionValue",$B$9,$B$10,$B$11,$B$17,[1]!OBMAKE("","double",E15)))</f>
        <v>90.654390740064883</v>
      </c>
      <c r="G15" s="23">
        <f t="shared" si="1"/>
        <v>2.2999637145599697E-7</v>
      </c>
      <c r="H15" s="23">
        <f t="shared" si="2"/>
        <v>1.8846235913684616E-7</v>
      </c>
    </row>
    <row r="16" spans="2:13" ht="12.75" customHeight="1" x14ac:dyDescent="0.25">
      <c r="B16" s="18" t="s">
        <v>3</v>
      </c>
      <c r="C16" s="18"/>
      <c r="E16" s="21">
        <f t="shared" si="0"/>
        <v>14</v>
      </c>
      <c r="F16" s="22">
        <f>[1]!OBGET([1]!OBCALL("",obLibs&amp;"net.finmath.functions.AnalyticFormulas","blackScholesOptionValue",$B$9,$B$10,$B$11,$B$17,[1]!OBMAKE("","double",E16)))</f>
        <v>89.096790015762664</v>
      </c>
      <c r="G16" s="23">
        <f t="shared" si="1"/>
        <v>9.9306571349840932E-7</v>
      </c>
      <c r="H16" s="23">
        <f t="shared" si="2"/>
        <v>8.7581499707384097E-7</v>
      </c>
    </row>
    <row r="17" spans="2:9" ht="12.75" customHeight="1" x14ac:dyDescent="0.25">
      <c r="B17" s="19" t="str">
        <f>[1]!OBMAKE("optionMaturity","double",C17)</f>
        <v>optionMaturity 
[15363]</v>
      </c>
      <c r="C17" s="20">
        <v>5</v>
      </c>
      <c r="E17" s="21">
        <f t="shared" si="0"/>
        <v>16</v>
      </c>
      <c r="F17" s="22">
        <f>[1]!OBGET([1]!OBCALL("",obLibs&amp;"net.finmath.functions.AnalyticFormulas","blackScholesOptionValue",$B$9,$B$10,$B$11,$B$17,[1]!OBMAKE("","double",E17)))</f>
        <v>87.539192385061867</v>
      </c>
      <c r="G17" s="23">
        <f t="shared" si="1"/>
        <v>3.2701246981784405E-6</v>
      </c>
      <c r="H17" s="23">
        <f t="shared" si="2"/>
        <v>3.0105690310100789E-6</v>
      </c>
    </row>
    <row r="18" spans="2:9" ht="12.75" customHeight="1" x14ac:dyDescent="0.25">
      <c r="E18" s="21">
        <f t="shared" si="0"/>
        <v>18</v>
      </c>
      <c r="F18" s="22">
        <f>[1]!OBGET([1]!OBCALL("",obLibs&amp;"net.finmath.functions.AnalyticFormulas","blackScholesOptionValue",$B$9,$B$10,$B$11,$B$17,[1]!OBMAKE("","double",E18)))</f>
        <v>85.981604941463772</v>
      </c>
      <c r="G18" s="23">
        <f t="shared" si="1"/>
        <v>8.7891067875644039E-6</v>
      </c>
      <c r="H18" s="23">
        <f t="shared" si="2"/>
        <v>8.3081443405519847E-6</v>
      </c>
    </row>
    <row r="19" spans="2:9" ht="12.75" customHeight="1" x14ac:dyDescent="0.25">
      <c r="E19" s="21">
        <f t="shared" si="0"/>
        <v>20</v>
      </c>
      <c r="F19" s="22">
        <f>[1]!OBGET([1]!OBCALL("",obLibs&amp;"net.finmath.functions.AnalyticFormulas","blackScholesOptionValue",$B$9,$B$10,$B$11,$B$17,[1]!OBMAKE("","double",E19)))</f>
        <v>84.424044877718671</v>
      </c>
      <c r="G19" s="23">
        <f t="shared" si="1"/>
        <v>2.0202838974839648E-5</v>
      </c>
      <c r="H19" s="23">
        <f t="shared" si="2"/>
        <v>1.9423900418640165E-5</v>
      </c>
    </row>
    <row r="20" spans="2:9" ht="12.75" customHeight="1" x14ac:dyDescent="0.25">
      <c r="E20" s="21">
        <f t="shared" si="0"/>
        <v>22</v>
      </c>
      <c r="F20" s="22">
        <f>[1]!OBGET([1]!OBCALL("",obLibs&amp;"net.finmath.functions.AnalyticFormulas","blackScholesOptionValue",$B$9,$B$10,$B$11,$B$17,[1]!OBMAKE("","double",E20)))</f>
        <v>82.866547749920827</v>
      </c>
      <c r="G20" s="23">
        <f t="shared" si="1"/>
        <v>4.1058493572888045E-5</v>
      </c>
      <c r="H20" s="23">
        <f t="shared" si="2"/>
        <v>3.9922726625371568E-5</v>
      </c>
    </row>
    <row r="21" spans="2:9" ht="12.75" customHeight="1" x14ac:dyDescent="0.25">
      <c r="E21" s="21">
        <f t="shared" si="0"/>
        <v>24</v>
      </c>
      <c r="F21" s="22">
        <f>[1]!OBGET([1]!OBCALL("",obLibs&amp;"net.finmath.functions.AnalyticFormulas","blackScholesOptionValue",$B$9,$B$10,$B$11,$B$17,[1]!OBMAKE("","double",E21)))</f>
        <v>81.309178527670767</v>
      </c>
      <c r="G21" s="23">
        <f t="shared" si="1"/>
        <v>7.5591644903691784E-5</v>
      </c>
      <c r="H21" s="23">
        <f t="shared" si="2"/>
        <v>7.4069004545469726E-5</v>
      </c>
    </row>
    <row r="22" spans="2:9" ht="12.75" customHeight="1" x14ac:dyDescent="0.25">
      <c r="E22" s="21">
        <f t="shared" si="0"/>
        <v>26</v>
      </c>
      <c r="F22" s="22">
        <f>[1]!OBGET([1]!OBCALL("",obLibs&amp;"net.finmath.functions.AnalyticFormulas","blackScholesOptionValue",$B$9,$B$10,$B$11,$B$17,[1]!OBMAKE("","double",E22)))</f>
        <v>79.752044788749686</v>
      </c>
      <c r="G22" s="23">
        <f t="shared" si="1"/>
        <v>1.2839027667583934E-4</v>
      </c>
      <c r="H22" s="23">
        <f t="shared" si="2"/>
        <v>1.2648461425971111E-4</v>
      </c>
    </row>
    <row r="23" spans="2:9" ht="12.75" customHeight="1" x14ac:dyDescent="0.25">
      <c r="E23" s="21">
        <f t="shared" si="0"/>
        <v>28</v>
      </c>
      <c r="F23" s="22">
        <f>[1]!OBGET([1]!OBCALL("",obLibs&amp;"net.finmath.functions.AnalyticFormulas","blackScholesOptionValue",$B$9,$B$10,$B$11,$B$17,[1]!OBMAKE("","double",E23)))</f>
        <v>78.19531101162066</v>
      </c>
      <c r="G23" s="23">
        <f t="shared" si="1"/>
        <v>2.039974297248065E-4</v>
      </c>
      <c r="H23" s="23">
        <f t="shared" si="2"/>
        <v>2.0174573853974027E-4</v>
      </c>
    </row>
    <row r="24" spans="2:9" ht="12.75" customHeight="1" x14ac:dyDescent="0.25">
      <c r="E24" s="21">
        <f t="shared" si="0"/>
        <v>30</v>
      </c>
      <c r="F24" s="22">
        <f>[1]!OBGET([1]!OBCALL("",obLibs&amp;"net.finmath.functions.AnalyticFormulas","blackScholesOptionValue",$B$9,$B$10,$B$11,$B$17,[1]!OBMAKE("","double",E24)))</f>
        <v>76.639212727923692</v>
      </c>
      <c r="G24" s="23">
        <f t="shared" si="1"/>
        <v>3.0652062768364758E-4</v>
      </c>
      <c r="H24" s="23">
        <f t="shared" si="2"/>
        <v>3.0398784351795793E-4</v>
      </c>
    </row>
    <row r="25" spans="2:9" ht="12.75" customHeight="1" x14ac:dyDescent="0.25">
      <c r="E25" s="21">
        <f t="shared" si="0"/>
        <v>32</v>
      </c>
      <c r="F25" s="22">
        <f>[1]!OBGET([1]!OBCALL("",obLibs&amp;"net.finmath.functions.AnalyticFormulas","blackScholesOptionValue",$B$9,$B$10,$B$11,$B$17,[1]!OBMAKE("","double",E25)))</f>
        <v>75.084069318246193</v>
      </c>
      <c r="G25" s="23">
        <f t="shared" si="1"/>
        <v>4.3930074438399265E-4</v>
      </c>
      <c r="H25" s="23">
        <f t="shared" si="2"/>
        <v>4.3657193075637959E-4</v>
      </c>
    </row>
    <row r="26" spans="2:9" ht="12.75" customHeight="1" x14ac:dyDescent="0.25">
      <c r="E26" s="21">
        <f t="shared" si="0"/>
        <v>34</v>
      </c>
      <c r="F26" s="22">
        <f>[1]!OBGET([1]!OBCALL("",obLibs&amp;"net.finmath.functions.AnalyticFormulas","blackScholesOptionValue",$B$9,$B$10,$B$11,$B$17,[1]!OBMAKE("","double",E26)))</f>
        <v>73.530294419623615</v>
      </c>
      <c r="G26" s="23">
        <f t="shared" si="1"/>
        <v>6.0467190558514147E-4</v>
      </c>
      <c r="H26" s="23">
        <f t="shared" si="2"/>
        <v>6.0184353125000364E-4</v>
      </c>
    </row>
    <row r="27" spans="2:9" ht="12.75" customHeight="1" x14ac:dyDescent="0.25">
      <c r="E27" s="21">
        <f t="shared" si="0"/>
        <v>36</v>
      </c>
      <c r="F27" s="22">
        <f>[1]!OBGET([1]!OBCALL("",obLibs&amp;"net.finmath.functions.AnalyticFormulas","blackScholesOptionValue",$B$9,$B$10,$B$11,$B$17,[1]!OBMAKE("","double",E27)))</f>
        <v>71.978403196815322</v>
      </c>
      <c r="G27" s="23">
        <f t="shared" si="1"/>
        <v>8.0382396081052495E-4</v>
      </c>
      <c r="H27" s="23">
        <f t="shared" si="2"/>
        <v>8.0099557916828948E-4</v>
      </c>
    </row>
    <row r="28" spans="2:9" ht="12.75" customHeight="1" x14ac:dyDescent="0.25">
      <c r="E28" s="21">
        <f t="shared" si="0"/>
        <v>38</v>
      </c>
      <c r="F28" s="22">
        <f>[1]!OBGET([1]!OBCALL("",obLibs&amp;"net.finmath.functions.AnalyticFormulas","blackScholesOptionValue",$B$9,$B$10,$B$11,$B$17,[1]!OBMAKE("","double",E28)))</f>
        <v>70.429016048927551</v>
      </c>
      <c r="G28" s="23">
        <f t="shared" si="1"/>
        <v>1.0367634668037853E-3</v>
      </c>
      <c r="H28" s="23">
        <f t="shared" si="2"/>
        <v>1.0340306345583562E-3</v>
      </c>
    </row>
    <row r="29" spans="2:9" ht="12.75" customHeight="1" x14ac:dyDescent="0.25">
      <c r="E29" s="21">
        <f t="shared" si="0"/>
        <v>40</v>
      </c>
      <c r="F29" s="22">
        <f>[1]!OBGET([1]!OBCALL("",obLibs&amp;"net.finmath.functions.AnalyticFormulas","blackScholesOptionValue",$B$9,$B$10,$B$11,$B$17,[1]!OBMAKE("","double",E29)))</f>
        <v>68.882858629839006</v>
      </c>
      <c r="G29" s="23">
        <f t="shared" si="1"/>
        <v>1.30235898675404E-3</v>
      </c>
      <c r="H29" s="23">
        <f t="shared" si="2"/>
        <v>1.2998078367786425E-3</v>
      </c>
    </row>
    <row r="30" spans="2:9" ht="12.75" customHeight="1" x14ac:dyDescent="0.25">
      <c r="E30" s="21">
        <f t="shared" si="0"/>
        <v>42</v>
      </c>
      <c r="F30" s="22">
        <f>[1]!OBGET([1]!OBCALL("",obLibs&amp;"net.finmath.functions.AnalyticFormulas","blackScholesOptionValue",$B$9,$B$10,$B$11,$B$17,[1]!OBMAKE("","double",E30)))</f>
        <v>67.340758323545359</v>
      </c>
      <c r="G30" s="23">
        <f t="shared" si="1"/>
        <v>1.5984513744873702E-3</v>
      </c>
      <c r="H30" s="23">
        <f t="shared" si="2"/>
        <v>1.5961549336096631E-3</v>
      </c>
    </row>
    <row r="31" spans="2:9" ht="12.75" customHeight="1" x14ac:dyDescent="0.25">
      <c r="E31" s="21">
        <f t="shared" si="0"/>
        <v>44</v>
      </c>
      <c r="F31" s="22">
        <f>[1]!OBGET([1]!OBCALL("",obLibs&amp;"net.finmath.functions.AnalyticFormulas","blackScholesOptionValue",$B$9,$B$10,$B$11,$B$17,[1]!OBMAKE("","double",E31)))</f>
        <v>65.80363751798032</v>
      </c>
      <c r="G31" s="23">
        <f t="shared" si="1"/>
        <v>1.9220084516779127E-3</v>
      </c>
      <c r="H31" s="23">
        <f t="shared" si="2"/>
        <v>1.9200245776779042E-3</v>
      </c>
      <c r="I31" s="20"/>
    </row>
    <row r="32" spans="2:9" x14ac:dyDescent="0.25">
      <c r="E32" s="21">
        <f t="shared" si="0"/>
        <v>46</v>
      </c>
      <c r="F32" s="22">
        <f>[1]!OBGET([1]!OBCALL("",obLibs&amp;"net.finmath.functions.AnalyticFormulas","blackScholesOptionValue",$B$9,$B$10,$B$11,$B$17,[1]!OBMAKE("","double",E32)))</f>
        <v>64.272504159164228</v>
      </c>
      <c r="G32" s="23">
        <f t="shared" si="1"/>
        <v>2.2693048388805945E-3</v>
      </c>
      <c r="H32" s="23">
        <f t="shared" si="2"/>
        <v>2.2676755295970418E-3</v>
      </c>
      <c r="I32" s="20"/>
    </row>
    <row r="33" spans="5:9" ht="12.75" customHeight="1" x14ac:dyDescent="0.25">
      <c r="E33" s="21">
        <f t="shared" si="0"/>
        <v>48</v>
      </c>
      <c r="F33" s="22">
        <f>[1]!OBGET([1]!OBCALL("",obLibs&amp;"net.finmath.functions.AnalyticFormulas","blackScholesOptionValue",$B$9,$B$10,$B$11,$B$17,[1]!OBMAKE("","double",E33)))</f>
        <v>62.748440145890328</v>
      </c>
      <c r="G33" s="23">
        <f t="shared" si="1"/>
        <v>2.6361105555218821E-3</v>
      </c>
      <c r="H33" s="23">
        <f t="shared" si="2"/>
        <v>2.634862332391383E-3</v>
      </c>
      <c r="I33" s="20"/>
    </row>
    <row r="34" spans="5:9" ht="12.75" customHeight="1" x14ac:dyDescent="0.25">
      <c r="E34" s="21">
        <f t="shared" si="0"/>
        <v>50</v>
      </c>
      <c r="F34" s="22">
        <f>[1]!OBGET([1]!OBCALL("",obLibs&amp;"net.finmath.functions.AnalyticFormulas","blackScholesOptionValue",$B$9,$B$10,$B$11,$B$17,[1]!OBMAKE("","double",E34)))</f>
        <v>61.232588152476033</v>
      </c>
      <c r="G34" s="23">
        <f t="shared" si="1"/>
        <v>3.017875497547064E-3</v>
      </c>
      <c r="H34" s="23">
        <f t="shared" si="2"/>
        <v>3.0170205644669784E-3</v>
      </c>
      <c r="I34" s="20"/>
    </row>
    <row r="35" spans="5:9" ht="12.75" customHeight="1" x14ac:dyDescent="0.25">
      <c r="E35" s="21">
        <f t="shared" si="0"/>
        <v>52</v>
      </c>
      <c r="F35" s="22">
        <f>[1]!OBGET([1]!OBCALL("",obLibs&amp;"net.finmath.functions.AnalyticFormulas","blackScholesOptionValue",$B$9,$B$10,$B$11,$B$17,[1]!OBMAKE("","double",E35)))</f>
        <v>59.726137454264546</v>
      </c>
      <c r="G35" s="23">
        <f t="shared" si="1"/>
        <v>3.4099004432916222E-3</v>
      </c>
      <c r="H35" s="23">
        <f t="shared" si="2"/>
        <v>3.4094383497810391E-3</v>
      </c>
      <c r="I35" s="20"/>
    </row>
    <row r="36" spans="5:9" ht="12.75" customHeight="1" x14ac:dyDescent="0.25">
      <c r="E36" s="21">
        <f t="shared" si="0"/>
        <v>54</v>
      </c>
      <c r="F36" s="22">
        <f>[1]!OBGET([1]!OBCALL("",obLibs&amp;"net.finmath.functions.AnalyticFormulas","blackScholesOptionValue",$B$9,$B$10,$B$11,$B$17,[1]!OBMAKE("","double",E36)))</f>
        <v>58.230309288594782</v>
      </c>
      <c r="G36" s="23">
        <f t="shared" si="1"/>
        <v>3.8074884653466483E-3</v>
      </c>
      <c r="H36" s="23">
        <f t="shared" si="2"/>
        <v>3.8074080462925965E-3</v>
      </c>
      <c r="I36" s="20"/>
    </row>
    <row r="37" spans="5:9" ht="12.75" customHeight="1" x14ac:dyDescent="0.25">
      <c r="E37" s="21">
        <f t="shared" si="0"/>
        <v>56</v>
      </c>
      <c r="F37" s="22">
        <f>[1]!OBGET([1]!OBCALL("",obLibs&amp;"net.finmath.functions.AnalyticFormulas","blackScholesOptionValue",$B$9,$B$10,$B$11,$B$17,[1]!OBMAKE("","double",E37)))</f>
        <v>56.746342222918408</v>
      </c>
      <c r="G37" s="23">
        <f t="shared" si="1"/>
        <v>4.2060733537166769E-3</v>
      </c>
      <c r="H37" s="23">
        <f t="shared" si="2"/>
        <v>4.2063547655965027E-3</v>
      </c>
      <c r="I37" s="20"/>
    </row>
    <row r="38" spans="5:9" ht="12.75" customHeight="1" x14ac:dyDescent="0.25">
      <c r="E38" s="21">
        <f t="shared" si="0"/>
        <v>58</v>
      </c>
      <c r="F38" s="22">
        <f>[1]!OBGET([1]!OBCALL("",obLibs&amp;"net.finmath.functions.AnalyticFormulas","blackScholesOptionValue",$B$9,$B$10,$B$11,$B$17,[1]!OBMAKE("","double",E38)))</f>
        <v>55.275477930128154</v>
      </c>
      <c r="G38" s="23">
        <f t="shared" si="1"/>
        <v>4.6013238187048063E-3</v>
      </c>
      <c r="H38" s="23">
        <f t="shared" si="2"/>
        <v>4.6019405383655723E-3</v>
      </c>
      <c r="I38" s="20"/>
    </row>
    <row r="39" spans="5:9" ht="12.75" customHeight="1" x14ac:dyDescent="0.25">
      <c r="E39" s="21">
        <f t="shared" si="0"/>
        <v>60</v>
      </c>
      <c r="F39" s="22">
        <f>[1]!OBGET([1]!OBCALL("",obLibs&amp;"net.finmath.functions.AnalyticFormulas","blackScholesOptionValue",$B$9,$B$10,$B$11,$B$17,[1]!OBMAKE("","double",E39)))</f>
        <v>53.818947695710591</v>
      </c>
      <c r="G39" s="23">
        <f t="shared" si="1"/>
        <v>4.9892238564724191E-3</v>
      </c>
      <c r="H39" s="23">
        <f t="shared" si="2"/>
        <v>4.9901445496426918E-3</v>
      </c>
      <c r="I39" s="20"/>
    </row>
    <row r="40" spans="5:9" ht="12.75" customHeight="1" x14ac:dyDescent="0.25">
      <c r="E40" s="21">
        <f t="shared" si="0"/>
        <v>62</v>
      </c>
      <c r="F40" s="22">
        <f>[1]!OBGET([1]!OBCALL("",obLibs&amp;"net.finmath.functions.AnalyticFormulas","blackScholesOptionValue",$B$9,$B$10,$B$11,$B$17,[1]!OBMAKE("","double",E40)))</f>
        <v>52.377959907078385</v>
      </c>
      <c r="G40" s="23">
        <f t="shared" si="1"/>
        <v>5.3661307850859973E-3</v>
      </c>
      <c r="H40" s="23">
        <f t="shared" si="2"/>
        <v>5.3673209861968179E-3</v>
      </c>
      <c r="I40" s="20"/>
    </row>
    <row r="41" spans="5:9" ht="12.75" customHeight="1" x14ac:dyDescent="0.25">
      <c r="E41" s="21">
        <f t="shared" si="0"/>
        <v>64</v>
      </c>
      <c r="F41" s="22">
        <f>[1]!OBGET([1]!OBCALL("",obLibs&amp;"net.finmath.functions.AnalyticFormulas","blackScholesOptionValue",$B$9,$B$10,$B$11,$B$17,[1]!OBMAKE("","double",E41)))</f>
        <v>50.953688705876132</v>
      </c>
      <c r="G41" s="23">
        <f t="shared" si="1"/>
        <v>5.7288131739855769E-3</v>
      </c>
      <c r="H41" s="23">
        <f t="shared" si="2"/>
        <v>5.7302367456033357E-3</v>
      </c>
      <c r="I41" s="20"/>
    </row>
    <row r="42" spans="5:9" ht="12.75" customHeight="1" x14ac:dyDescent="0.25">
      <c r="E42" s="21">
        <f t="shared" ref="E42:E73" si="3">E41+2</f>
        <v>66</v>
      </c>
      <c r="F42" s="22">
        <f>[1]!OBGET([1]!OBCALL("",obLibs&amp;"net.finmath.functions.AnalyticFormulas","blackScholesOptionValue",$B$9,$B$10,$B$11,$B$17,[1]!OBMAKE("","double",E42)))</f>
        <v>49.547263921417759</v>
      </c>
      <c r="G42" s="23">
        <f t="shared" ref="G42:G73" si="4">(F43-2*F42+F41)/(E43-E41)/EXP(-$C$17*$C$10)</f>
        <v>6.0744712767915798E-3</v>
      </c>
      <c r="H42" s="23">
        <f t="shared" ref="H42:H73" si="5">NORMDIST(LN(E42),LN($C$9)+$C$10*$C$17-0.5*$C$11*$C$11*$C$17,$C$11*SQRT($C$17),FALSE())/E42</f>
        <v>6.0760916379305752E-3</v>
      </c>
      <c r="I42" s="20"/>
    </row>
    <row r="43" spans="5:9" ht="12.75" customHeight="1" x14ac:dyDescent="0.25">
      <c r="E43" s="21">
        <f t="shared" si="3"/>
        <v>68</v>
      </c>
      <c r="F43" s="22">
        <f>[1]!OBGET([1]!OBCALL("",obLibs&amp;"net.finmath.functions.AnalyticFormulas","blackScholesOptionValue",$B$9,$B$10,$B$11,$B$17,[1]!OBMAKE("","double",E43)))</f>
        <v>48.159762348907826</v>
      </c>
      <c r="G43" s="23">
        <f t="shared" si="4"/>
        <v>6.4007427181408359E-3</v>
      </c>
      <c r="H43" s="23">
        <f t="shared" si="5"/>
        <v>6.4025238452128123E-3</v>
      </c>
      <c r="I43" s="20"/>
    </row>
    <row r="44" spans="5:9" ht="12.75" customHeight="1" x14ac:dyDescent="0.25">
      <c r="E44" s="21">
        <f t="shared" si="3"/>
        <v>70</v>
      </c>
      <c r="F44" s="22">
        <f>[1]!OBGET([1]!OBCALL("",obLibs&amp;"net.finmath.functions.AnalyticFormulas","blackScholesOptionValue",$B$9,$B$10,$B$11,$B$17,[1]!OBMAKE("","double",E44)))</f>
        <v>46.7922003901624</v>
      </c>
      <c r="G44" s="23">
        <f t="shared" si="4"/>
        <v>6.7056961462326021E-3</v>
      </c>
      <c r="H44" s="23">
        <f t="shared" si="5"/>
        <v>6.7076033606160521E-3</v>
      </c>
      <c r="I44" s="20"/>
    </row>
    <row r="45" spans="5:9" ht="12.75" customHeight="1" x14ac:dyDescent="0.25">
      <c r="E45" s="21">
        <f t="shared" si="3"/>
        <v>72</v>
      </c>
      <c r="F45" s="22">
        <f>[1]!OBGET([1]!OBCALL("",obLibs&amp;"net.finmath.functions.AnalyticFormulas","blackScholesOptionValue",$B$9,$B$10,$B$11,$B$17,[1]!OBMAKE("","double",E45)))</f>
        <v>45.445528037055873</v>
      </c>
      <c r="G45" s="23">
        <f t="shared" si="4"/>
        <v>6.98781540417756E-3</v>
      </c>
      <c r="H45" s="23">
        <f t="shared" si="5"/>
        <v>6.9898159659336169E-3</v>
      </c>
      <c r="I45" s="20"/>
    </row>
    <row r="46" spans="5:9" ht="12.75" customHeight="1" x14ac:dyDescent="0.25">
      <c r="E46" s="21">
        <f t="shared" si="3"/>
        <v>74</v>
      </c>
      <c r="F46" s="22">
        <f>[1]!OBGET([1]!OBCALL("",obLibs&amp;"net.finmath.functions.AnalyticFormulas","blackScholesOptionValue",$B$9,$B$10,$B$11,$B$17,[1]!OBMAKE("","double",E46)))</f>
        <v>44.120624148384273</v>
      </c>
      <c r="G46" s="23">
        <f t="shared" si="4"/>
        <v>7.2459765370568975E-3</v>
      </c>
      <c r="H46" s="23">
        <f t="shared" si="5"/>
        <v>7.2480400685818302E-3</v>
      </c>
      <c r="I46" s="20"/>
    </row>
    <row r="47" spans="5:9" ht="12.75" customHeight="1" x14ac:dyDescent="0.25">
      <c r="E47" s="21">
        <f t="shared" si="3"/>
        <v>76</v>
      </c>
      <c r="F47" s="22">
        <f>[1]!OBGET([1]!OBCALL("",obLibs&amp;"net.finmath.functions.AnalyticFormulas","blackScholesOptionValue",$B$9,$B$10,$B$11,$B$17,[1]!OBMAKE("","double",E47)))</f>
        <v>42.818292948517382</v>
      </c>
      <c r="G47" s="23">
        <f t="shared" si="4"/>
        <v>7.4794196795434659E-3</v>
      </c>
      <c r="H47" s="23">
        <f t="shared" si="5"/>
        <v>7.4815184426212118E-3</v>
      </c>
      <c r="I47" s="20"/>
    </row>
    <row r="48" spans="5:9" ht="12.75" customHeight="1" x14ac:dyDescent="0.25">
      <c r="E48" s="21">
        <f t="shared" si="3"/>
        <v>78</v>
      </c>
      <c r="F48" s="22">
        <f>[1]!OBGET([1]!OBCALL("",obLibs&amp;"net.finmath.functions.AnalyticFormulas","blackScholesOptionValue",$B$9,$B$10,$B$11,$B$17,[1]!OBMAKE("","double",E48)))</f>
        <v>41.539261660263882</v>
      </c>
      <c r="G48" s="23">
        <f t="shared" si="4"/>
        <v>7.6877175773346716E-3</v>
      </c>
      <c r="H48" s="23">
        <f t="shared" si="5"/>
        <v>7.6898266282309311E-3</v>
      </c>
      <c r="I48" s="20"/>
    </row>
    <row r="49" spans="5:9" ht="12.75" customHeight="1" x14ac:dyDescent="0.25">
      <c r="E49" s="21">
        <f t="shared" si="3"/>
        <v>80</v>
      </c>
      <c r="F49" s="22">
        <f>[1]!OBGET([1]!OBCALL("",obLibs&amp;"net.finmath.functions.AnalyticFormulas","blackScholesOptionValue",$B$9,$B$10,$B$11,$B$17,[1]!OBMAKE("","double",E49)))</f>
        <v>40.284179173887424</v>
      </c>
      <c r="G49" s="23">
        <f t="shared" si="4"/>
        <v>7.8707422141898256E-3</v>
      </c>
      <c r="H49" s="23">
        <f t="shared" si="5"/>
        <v>7.8728394585688699E-3</v>
      </c>
      <c r="I49" s="20"/>
    </row>
    <row r="50" spans="5:9" ht="12.75" customHeight="1" x14ac:dyDescent="0.25">
      <c r="E50" s="21">
        <f t="shared" si="3"/>
        <v>82</v>
      </c>
      <c r="F50" s="22">
        <f>[1]!OBGET([1]!OBCALL("",obLibs&amp;"net.finmath.functions.AnalyticFormulas","blackScholesOptionValue",$B$9,$B$10,$B$11,$B$17,[1]!OBMAKE("","double",E50)))</f>
        <v>39.053615648310021</v>
      </c>
      <c r="G50" s="23">
        <f t="shared" si="4"/>
        <v>8.0286307454363465E-3</v>
      </c>
      <c r="H50" s="23">
        <f t="shared" si="5"/>
        <v>8.0306969140134868E-3</v>
      </c>
      <c r="I50" s="20"/>
    </row>
    <row r="51" spans="5:9" ht="12.75" customHeight="1" x14ac:dyDescent="0.25">
      <c r="E51" s="21">
        <f t="shared" si="3"/>
        <v>84</v>
      </c>
      <c r="F51" s="22">
        <f>[1]!OBGET([1]!OBCALL("",obLibs&amp;"net.finmath.functions.AnalyticFormulas","blackScholesOptionValue",$B$9,$B$10,$B$11,$B$17,[1]!OBMAKE("","double",E51)))</f>
        <v>37.848062938378767</v>
      </c>
      <c r="G51" s="23">
        <f t="shared" si="4"/>
        <v>8.1617516959106105E-3</v>
      </c>
      <c r="H51" s="23">
        <f t="shared" si="5"/>
        <v>8.1637702586625678E-3</v>
      </c>
      <c r="I51" s="20"/>
    </row>
    <row r="52" spans="5:9" ht="12.75" customHeight="1" x14ac:dyDescent="0.25">
      <c r="E52" s="21">
        <f t="shared" si="3"/>
        <v>86</v>
      </c>
      <c r="F52" s="22">
        <f>[1]!OBGET([1]!OBCALL("",obLibs&amp;"net.finmath.functions.AnalyticFormulas","blackScholesOptionValue",$B$9,$B$10,$B$11,$B$17,[1]!OBMAKE("","double",E52)))</f>
        <v>36.667935742895551</v>
      </c>
      <c r="G52" s="23">
        <f t="shared" si="4"/>
        <v>8.2706721616238286E-3</v>
      </c>
      <c r="H52" s="23">
        <f t="shared" si="5"/>
        <v>8.2726291964195005E-3</v>
      </c>
      <c r="I52" s="20"/>
    </row>
    <row r="53" spans="5:9" ht="12.75" customHeight="1" x14ac:dyDescent="0.25">
      <c r="E53" s="21">
        <f t="shared" si="3"/>
        <v>88</v>
      </c>
      <c r="F53" s="22">
        <f>[1]!OBGET([1]!OBCALL("",obLibs&amp;"net.finmath.functions.AnalyticFormulas","blackScholesOptionValue",$B$9,$B$10,$B$11,$B$17,[1]!OBMAKE("","double",E53)))</f>
        <v>35.513573371236333</v>
      </c>
      <c r="G53" s="23">
        <f t="shared" si="4"/>
        <v>8.3561265662517765E-3</v>
      </c>
      <c r="H53" s="23">
        <f t="shared" si="5"/>
        <v>8.358010595269548E-3</v>
      </c>
      <c r="I53" s="20"/>
    </row>
    <row r="54" spans="5:9" ht="12.75" customHeight="1" x14ac:dyDescent="0.25">
      <c r="E54" s="21">
        <f t="shared" si="3"/>
        <v>90</v>
      </c>
      <c r="F54" s="22">
        <f>[1]!OBGET([1]!OBCALL("",obLibs&amp;"net.finmath.functions.AnalyticFormulas","blackScholesOptionValue",$B$9,$B$10,$B$11,$B$17,[1]!OBMAKE("","double",E54)))</f>
        <v>34.385242031230078</v>
      </c>
      <c r="G54" s="23">
        <f t="shared" si="4"/>
        <v>8.4189873628154159E-3</v>
      </c>
      <c r="H54" s="23">
        <f t="shared" si="5"/>
        <v>8.4207891679470431E-3</v>
      </c>
      <c r="I54" s="20"/>
    </row>
    <row r="55" spans="5:9" ht="12.75" customHeight="1" x14ac:dyDescent="0.25">
      <c r="E55" s="21">
        <f t="shared" si="3"/>
        <v>92</v>
      </c>
      <c r="F55" s="22">
        <f>[1]!OBGET([1]!OBCALL("",obLibs&amp;"net.finmath.functions.AnalyticFormulas","blackScholesOptionValue",$B$9,$B$10,$B$11,$B$17,[1]!OBMAKE("","double",E55)))</f>
        <v>33.283137547027138</v>
      </c>
      <c r="G55" s="23">
        <f t="shared" si="4"/>
        <v>8.4602379375308834E-3</v>
      </c>
      <c r="H55" s="23">
        <f t="shared" si="5"/>
        <v>8.4619503634933667E-3</v>
      </c>
      <c r="I55" s="20"/>
    </row>
    <row r="56" spans="5:9" ht="12.75" customHeight="1" x14ac:dyDescent="0.25">
      <c r="E56" s="21">
        <f t="shared" si="3"/>
        <v>94</v>
      </c>
      <c r="F56" s="22">
        <f>[1]!OBGET([1]!OBCALL("",obLibs&amp;"net.finmath.functions.AnalyticFormulas","blackScholesOptionValue",$B$9,$B$10,$B$11,$B$17,[1]!OBMAKE("","double",E56)))</f>
        <v>32.207388422547076</v>
      </c>
      <c r="G56" s="23">
        <f t="shared" si="4"/>
        <v>8.4809478618420898E-3</v>
      </c>
      <c r="H56" s="23">
        <f t="shared" si="5"/>
        <v>8.4825656149063802E-3</v>
      </c>
      <c r="I56" s="20"/>
    </row>
    <row r="57" spans="5:9" ht="12.75" customHeight="1" x14ac:dyDescent="0.25">
      <c r="E57" s="21">
        <f t="shared" si="3"/>
        <v>96</v>
      </c>
      <c r="F57" s="22">
        <f>[1]!OBGET([1]!OBCALL("",obLibs&amp;"net.finmath.functions.AnalyticFormulas","blackScholesOptionValue",$B$9,$B$10,$B$11,$B$17,[1]!OBMAKE("","double",E57)))</f>
        <v>31.158059173410976</v>
      </c>
      <c r="G57" s="23">
        <f t="shared" si="4"/>
        <v>8.4822505530771988E-3</v>
      </c>
      <c r="H57" s="23">
        <f t="shared" si="5"/>
        <v>8.4837700005416187E-3</v>
      </c>
      <c r="I57" s="20"/>
    </row>
    <row r="58" spans="5:9" ht="12.75" customHeight="1" x14ac:dyDescent="0.25">
      <c r="E58" s="21">
        <f t="shared" si="3"/>
        <v>98</v>
      </c>
      <c r="F58" s="22">
        <f>[1]!OBGET([1]!OBCALL("",obLibs&amp;"net.finmath.functions.AnalyticFormulas","blackScholesOptionValue",$B$9,$B$10,$B$11,$B$17,[1]!OBMAKE("","double",E58)))</f>
        <v>30.13515385776665</v>
      </c>
      <c r="G58" s="23">
        <f t="shared" si="4"/>
        <v>8.4653233332995965E-3</v>
      </c>
      <c r="H58" s="23">
        <f t="shared" si="5"/>
        <v>8.4667423083910637E-3</v>
      </c>
      <c r="I58" s="20"/>
    </row>
    <row r="59" spans="5:9" ht="12.75" customHeight="1" x14ac:dyDescent="0.25">
      <c r="E59" s="21">
        <f t="shared" si="3"/>
        <v>100</v>
      </c>
      <c r="F59" s="22">
        <f>[1]!OBGET([1]!OBCALL("",obLibs&amp;"net.finmath.functions.AnalyticFormulas","blackScholesOptionValue",$B$9,$B$10,$B$11,$B$17,[1]!OBMAKE("","double",E59)))</f>
        <v>29.138619743886029</v>
      </c>
      <c r="G59" s="23">
        <f t="shared" si="4"/>
        <v>8.4313698249997935E-3</v>
      </c>
      <c r="H59" s="23">
        <f t="shared" si="5"/>
        <v>8.4326874401380592E-3</v>
      </c>
      <c r="I59" s="20"/>
    </row>
    <row r="60" spans="5:9" ht="12.75" customHeight="1" x14ac:dyDescent="0.25">
      <c r="E60" s="21">
        <f t="shared" si="3"/>
        <v>102</v>
      </c>
      <c r="F60" s="22">
        <f>[1]!OBGET([1]!OBCALL("",obLibs&amp;"net.finmath.functions.AnalyticFormulas","blackScholesOptionValue",$B$9,$B$10,$B$11,$B$17,[1]!OBMAKE("","double",E60)))</f>
        <v>28.168351059693705</v>
      </c>
      <c r="G60" s="23">
        <f t="shared" si="4"/>
        <v>8.3816045823317566E-3</v>
      </c>
      <c r="H60" s="23">
        <f t="shared" si="5"/>
        <v>8.3828210534214968E-3</v>
      </c>
      <c r="I60" s="20"/>
    </row>
    <row r="61" spans="5:9" ht="12.75" customHeight="1" x14ac:dyDescent="0.25">
      <c r="E61" s="21">
        <f t="shared" si="3"/>
        <v>104</v>
      </c>
      <c r="F61" s="22">
        <f>[1]!OBGET([1]!OBCALL("",obLibs&amp;"net.finmath.functions.AnalyticFormulas","blackScholesOptionValue",$B$9,$B$10,$B$11,$B$17,[1]!OBMAKE("","double",E61)))</f>
        <v>27.224192776349842</v>
      </c>
      <c r="G61" s="23">
        <f t="shared" si="4"/>
        <v>8.3172398310763247E-3</v>
      </c>
      <c r="H61" s="23">
        <f t="shared" si="5"/>
        <v>8.318356313709278E-3</v>
      </c>
      <c r="I61" s="20"/>
    </row>
    <row r="62" spans="5:9" ht="12.75" customHeight="1" x14ac:dyDescent="0.25">
      <c r="E62" s="21">
        <f t="shared" si="3"/>
        <v>106</v>
      </c>
      <c r="F62" s="22">
        <f>[1]!OBGET([1]!OBCALL("",obLibs&amp;"net.finmath.functions.AnalyticFormulas","blackScholesOptionValue",$B$9,$B$10,$B$11,$B$17,[1]!OBMAKE("","double",E62)))</f>
        <v>26.305944384579718</v>
      </c>
      <c r="G62" s="23">
        <f t="shared" si="4"/>
        <v>8.2394741705452291E-3</v>
      </c>
      <c r="H62" s="23">
        <f t="shared" si="5"/>
        <v>8.2404926094979524E-3</v>
      </c>
      <c r="I62" s="20"/>
    </row>
    <row r="63" spans="5:9" ht="12.75" customHeight="1" x14ac:dyDescent="0.25">
      <c r="E63" s="21">
        <f t="shared" si="3"/>
        <v>108</v>
      </c>
      <c r="F63" s="22">
        <f>[1]!OBGET([1]!OBCALL("",obLibs&amp;"net.finmath.functions.AnalyticFormulas","blackScholesOptionValue",$B$9,$B$10,$B$11,$B$17,[1]!OBMAKE("","double",E63)))</f>
        <v>25.413363628554063</v>
      </c>
      <c r="G63" s="23">
        <f t="shared" si="4"/>
        <v>8.1494830823846606E-3</v>
      </c>
      <c r="H63" s="23">
        <f t="shared" si="5"/>
        <v>8.1504060743934868E-3</v>
      </c>
      <c r="I63" s="20"/>
    </row>
    <row r="64" spans="5:9" ht="12.75" customHeight="1" x14ac:dyDescent="0.25">
      <c r="E64" s="21">
        <f t="shared" si="3"/>
        <v>110</v>
      </c>
      <c r="F64" s="22">
        <f>[1]!OBGET([1]!OBCALL("",obLibs&amp;"net.finmath.functions.AnalyticFormulas","blackScholesOptionValue",$B$9,$B$10,$B$11,$B$17,[1]!OBMAKE("","double",E64)))</f>
        <v>24.546170167753161</v>
      </c>
      <c r="G64" s="23">
        <f t="shared" si="4"/>
        <v>8.0484110854530354E-3</v>
      </c>
      <c r="H64" s="23">
        <f t="shared" si="5"/>
        <v>8.0492417554092373E-3</v>
      </c>
      <c r="I64" s="20"/>
    </row>
    <row r="65" spans="5:9" ht="12.75" customHeight="1" x14ac:dyDescent="0.25">
      <c r="E65" s="21">
        <f t="shared" si="3"/>
        <v>112</v>
      </c>
      <c r="F65" s="22">
        <f>[1]!OBGET([1]!OBCALL("",obLibs&amp;"net.finmath.functions.AnalyticFormulas","blackScholesOptionValue",$B$9,$B$10,$B$11,$B$17,[1]!OBMAKE("","double",E65)))</f>
        <v>23.704049142375585</v>
      </c>
      <c r="G65" s="23">
        <f t="shared" si="4"/>
        <v>7.9373653769728401E-3</v>
      </c>
      <c r="H65" s="23">
        <f t="shared" si="5"/>
        <v>7.9381072671986762E-3</v>
      </c>
      <c r="I65" s="20"/>
    </row>
    <row r="66" spans="5:9" ht="12.75" customHeight="1" x14ac:dyDescent="0.25">
      <c r="E66" s="21">
        <f t="shared" si="3"/>
        <v>114</v>
      </c>
      <c r="F66" s="22">
        <f>[1]!OBGET([1]!OBCALL("",obLibs&amp;"net.finmath.functions.AnalyticFormulas","blackScholesOptionValue",$B$9,$B$10,$B$11,$B$17,[1]!OBMAKE("","double",E66)))</f>
        <v>22.88665462248245</v>
      </c>
      <c r="G66" s="23">
        <f t="shared" si="4"/>
        <v>7.8174108039062249E-3</v>
      </c>
      <c r="H66" s="23">
        <f t="shared" si="5"/>
        <v>7.8180677757941283E-3</v>
      </c>
      <c r="I66" s="20"/>
    </row>
    <row r="67" spans="5:9" ht="12.75" customHeight="1" x14ac:dyDescent="0.25">
      <c r="E67" s="21">
        <f t="shared" si="3"/>
        <v>116</v>
      </c>
      <c r="F67" s="22">
        <f>[1]!OBGET([1]!OBCALL("",obLibs&amp;"net.finmath.functions.AnalyticFormulas","blackScholesOptionValue",$B$9,$B$10,$B$11,$B$17,[1]!OBMAKE("","double",E67)))</f>
        <v>22.093612925212007</v>
      </c>
      <c r="G67" s="23">
        <f t="shared" si="4"/>
        <v>7.689566014079669E-3</v>
      </c>
      <c r="H67" s="23">
        <f t="shared" si="5"/>
        <v>7.6901421618148598E-3</v>
      </c>
      <c r="I67" s="20"/>
    </row>
    <row r="68" spans="5:9" ht="12.75" customHeight="1" x14ac:dyDescent="0.25">
      <c r="E68" s="21">
        <f t="shared" si="3"/>
        <v>118</v>
      </c>
      <c r="F68" s="22">
        <f>[1]!OBGET([1]!OBCALL("",obLibs&amp;"net.finmath.functions.AnalyticFormulas","blackScholesOptionValue",$B$9,$B$10,$B$11,$B$17,[1]!OBMAKE("","double",E68)))</f>
        <v>21.324525788074542</v>
      </c>
      <c r="G68" s="23">
        <f t="shared" si="4"/>
        <v>7.5548006462106132E-3</v>
      </c>
      <c r="H68" s="23">
        <f t="shared" si="5"/>
        <v>7.5553002212737112E-3</v>
      </c>
      <c r="I68" s="20"/>
    </row>
    <row r="69" spans="5:9" ht="12.75" customHeight="1" x14ac:dyDescent="0.25">
      <c r="E69" s="21">
        <f t="shared" si="3"/>
        <v>120</v>
      </c>
      <c r="F69" s="22">
        <f>[1]!OBGET([1]!OBCALL("",obLibs&amp;"net.finmath.functions.AnalyticFormulas","blackScholesOptionValue",$B$9,$B$10,$B$11,$B$17,[1]!OBMAKE("","double",E69)))</f>
        <v>20.578973389573946</v>
      </c>
      <c r="G69" s="23">
        <f t="shared" si="4"/>
        <v>7.4140334254098788E-3</v>
      </c>
      <c r="H69" s="23">
        <f t="shared" si="5"/>
        <v>7.414460771433957E-3</v>
      </c>
      <c r="I69" s="20"/>
    </row>
    <row r="70" spans="5:9" ht="12.75" customHeight="1" x14ac:dyDescent="0.25">
      <c r="E70" s="21">
        <f t="shared" si="3"/>
        <v>122</v>
      </c>
      <c r="F70" s="22">
        <f>[1]!OBGET([1]!OBCALL("",obLibs&amp;"net.finmath.functions.AnalyticFormulas","blackScholesOptionValue",$B$9,$B$10,$B$11,$B$17,[1]!OBMAKE("","double",E70)))</f>
        <v>19.856517211223057</v>
      </c>
      <c r="G70" s="23">
        <f t="shared" si="4"/>
        <v>7.2681310421392311E-3</v>
      </c>
      <c r="H70" s="23">
        <f t="shared" si="5"/>
        <v>7.268490539156949E-3</v>
      </c>
      <c r="I70" s="20"/>
    </row>
    <row r="71" spans="5:9" ht="12.75" customHeight="1" x14ac:dyDescent="0.25">
      <c r="E71" s="21">
        <f t="shared" si="3"/>
        <v>124</v>
      </c>
      <c r="F71" s="22">
        <f>[1]!OBGET([1]!OBCALL("",obLibs&amp;"net.finmath.functions.AnalyticFormulas","blackScholesOptionValue",$B$9,$B$10,$B$11,$B$17,[1]!OBMAKE("","double",E71)))</f>
        <v>19.156702737460503</v>
      </c>
      <c r="G71" s="23">
        <f t="shared" si="4"/>
        <v>7.1179077023610909E-3</v>
      </c>
      <c r="H71" s="23">
        <f t="shared" si="5"/>
        <v>7.1182037194518219E-3</v>
      </c>
      <c r="I71" s="20"/>
    </row>
    <row r="72" spans="5:9" ht="12.75" customHeight="1" x14ac:dyDescent="0.25">
      <c r="E72" s="21">
        <f t="shared" si="3"/>
        <v>126</v>
      </c>
      <c r="F72" s="22">
        <f>[1]!OBGET([1]!OBCALL("",obLibs&amp;"net.finmath.functions.AnalyticFormulas","blackScholesOptionValue",$B$9,$B$10,$B$11,$B$17,[1]!OBMAKE("","double",E72)))</f>
        <v>18.479061992067663</v>
      </c>
      <c r="G72" s="23">
        <f t="shared" si="4"/>
        <v>6.9641252465586579E-3</v>
      </c>
      <c r="H72" s="23">
        <f t="shared" si="5"/>
        <v>6.9643621021966322E-3</v>
      </c>
      <c r="I72" s="20"/>
    </row>
    <row r="73" spans="5:9" ht="12.75" customHeight="1" x14ac:dyDescent="0.25">
      <c r="E73" s="21">
        <f t="shared" si="3"/>
        <v>128</v>
      </c>
      <c r="F73" s="22">
        <f>[1]!OBGET([1]!OBCALL("",obLibs&amp;"net.finmath.functions.AnalyticFormulas","blackScholesOptionValue",$B$9,$B$10,$B$11,$B$17,[1]!OBMAKE("","double",E73)))</f>
        <v>17.823115911456533</v>
      </c>
      <c r="G73" s="23">
        <f t="shared" si="4"/>
        <v>6.8074937456998417E-3</v>
      </c>
      <c r="H73" s="23">
        <f t="shared" si="5"/>
        <v>6.8076756750246525E-3</v>
      </c>
      <c r="I73" s="20"/>
    </row>
    <row r="74" spans="5:9" ht="12.75" customHeight="1" x14ac:dyDescent="0.25">
      <c r="E74" s="21">
        <f t="shared" ref="E74:E105" si="6">E73+2</f>
        <v>130</v>
      </c>
      <c r="F74" s="22">
        <f>[1]!OBGET([1]!OBCALL("",obLibs&amp;"net.finmath.functions.AnalyticFormulas","blackScholesOptionValue",$B$9,$B$10,$B$11,$B$17,[1]!OBMAKE("","double",E74)))</f>
        <v>17.188376556685022</v>
      </c>
      <c r="G74" s="23">
        <f t="shared" ref="G74:G105" si="7">(F75-2*F74+F73)/(E75-E73)/EXP(-$C$17*$C$10)</f>
        <v>6.6486724919041741E-3</v>
      </c>
      <c r="H74" s="23">
        <f t="shared" ref="H74:H105" si="8">NORMDIST(LN(E74),LN($C$9)+$C$10*$C$17-0.5*$C$11*$C$11*$C$17,$C$11*SQRT($C$17),FALSE())/E74</f>
        <v>6.6488036199996679E-3</v>
      </c>
      <c r="I74" s="20"/>
    </row>
    <row r="75" spans="5:9" ht="12.75" customHeight="1" x14ac:dyDescent="0.25">
      <c r="E75" s="21">
        <f t="shared" si="6"/>
        <v>132</v>
      </c>
      <c r="F75" s="22">
        <f>[1]!OBGET([1]!OBCALL("",obLibs&amp;"net.finmath.functions.AnalyticFormulas","blackScholesOptionValue",$B$9,$B$10,$B$11,$B$17,[1]!OBMAKE("","double",E75)))</f>
        <v>16.574349167285831</v>
      </c>
      <c r="G75" s="23">
        <f t="shared" si="7"/>
        <v>6.4882713101890987E-3</v>
      </c>
      <c r="H75" s="23">
        <f t="shared" si="8"/>
        <v>6.4883556308282806E-3</v>
      </c>
      <c r="I75" s="20"/>
    </row>
    <row r="76" spans="5:9" ht="12.75" customHeight="1" x14ac:dyDescent="0.25">
      <c r="E76" s="21">
        <f t="shared" si="6"/>
        <v>134</v>
      </c>
      <c r="F76" s="22">
        <f>[1]!OBGET([1]!OBCALL("",obLibs&amp;"net.finmath.functions.AnalyticFormulas","blackScholesOptionValue",$B$9,$B$10,$B$11,$B$17,[1]!OBMAKE("","double",E76)))</f>
        <v>15.980534060995259</v>
      </c>
      <c r="G76" s="23">
        <f t="shared" si="7"/>
        <v>6.3268521268297689E-3</v>
      </c>
      <c r="H76" s="23">
        <f t="shared" si="8"/>
        <v>6.3268934859028736E-3</v>
      </c>
      <c r="I76" s="20"/>
    </row>
    <row r="77" spans="5:9" ht="12.75" customHeight="1" x14ac:dyDescent="0.25">
      <c r="E77" s="21">
        <f t="shared" si="6"/>
        <v>136</v>
      </c>
      <c r="F77" s="22">
        <f>[1]!OBGET([1]!OBCALL("",obLibs&amp;"net.finmath.functions.AnalyticFormulas","blackScholesOptionValue",$B$9,$B$10,$B$11,$B$17,[1]!OBMAKE("","double",E77)))</f>
        <v>15.406428384267695</v>
      </c>
      <c r="G77" s="23">
        <f t="shared" si="7"/>
        <v>6.1649307373153033E-3</v>
      </c>
      <c r="H77" s="23">
        <f t="shared" si="8"/>
        <v>6.1649328203942696E-3</v>
      </c>
      <c r="I77" s="20"/>
    </row>
    <row r="78" spans="5:9" ht="12.75" customHeight="1" x14ac:dyDescent="0.25">
      <c r="E78" s="21">
        <f t="shared" si="6"/>
        <v>138</v>
      </c>
      <c r="F78" s="22">
        <f>[1]!OBGET([1]!OBCALL("",obLibs&amp;"net.finmath.functions.AnalyticFormulas","blackScholesOptionValue",$B$9,$B$10,$B$11,$B$17,[1]!OBMAKE("","double",E78)))</f>
        <v>14.851527719083339</v>
      </c>
      <c r="G78" s="23">
        <f t="shared" si="7"/>
        <v>6.00297872444331E-3</v>
      </c>
      <c r="H78" s="23">
        <f t="shared" si="8"/>
        <v>6.0029450479004067E-3</v>
      </c>
      <c r="I78" s="20"/>
    </row>
    <row r="79" spans="5:9" ht="12.75" customHeight="1" x14ac:dyDescent="0.25">
      <c r="E79" s="21">
        <f t="shared" si="6"/>
        <v>140</v>
      </c>
      <c r="F79" s="22">
        <f>[1]!OBGET([1]!OBCALL("",obLibs&amp;"net.finmath.functions.AnalyticFormulas","blackScholesOptionValue",$B$9,$B$10,$B$11,$B$17,[1]!OBMAKE("","double",E79)))</f>
        <v>14.315327552024414</v>
      </c>
      <c r="G79" s="23">
        <f t="shared" si="7"/>
        <v>5.8414254835391323E-3</v>
      </c>
      <c r="H79" s="23">
        <f t="shared" si="8"/>
        <v>5.8413593888070004E-3</v>
      </c>
      <c r="I79" s="20"/>
    </row>
    <row r="80" spans="5:9" ht="12.75" customHeight="1" x14ac:dyDescent="0.25">
      <c r="E80" s="21">
        <f t="shared" si="6"/>
        <v>142</v>
      </c>
      <c r="F80" s="22">
        <f>[1]!OBGET([1]!OBCALL("",obLibs&amp;"net.finmath.functions.AnalyticFormulas","blackScholesOptionValue",$B$9,$B$10,$B$11,$B$17,[1]!OBMAKE("","double",E80)))</f>
        <v>13.797324611928822</v>
      </c>
      <c r="G80" s="23">
        <f t="shared" si="7"/>
        <v>5.6806603182440463E-3</v>
      </c>
      <c r="H80" s="23">
        <f t="shared" si="8"/>
        <v>5.6805649685424129E-3</v>
      </c>
      <c r="I80" s="20"/>
    </row>
    <row r="81" spans="5:9" ht="12.75" customHeight="1" x14ac:dyDescent="0.25">
      <c r="E81" s="21">
        <f t="shared" si="6"/>
        <v>144</v>
      </c>
      <c r="F81" s="22">
        <f>[1]!OBGET([1]!OBCALL("",obLibs&amp;"net.finmath.functions.AnalyticFormulas","blackScholesOptionValue",$B$9,$B$10,$B$11,$B$17,[1]!OBMAKE("","double",E81)))</f>
        <v>13.297018082650075</v>
      </c>
      <c r="G81" s="23">
        <f t="shared" si="7"/>
        <v>5.5210345749279926E-3</v>
      </c>
      <c r="H81" s="23">
        <f t="shared" si="8"/>
        <v>5.5209129543356342E-3</v>
      </c>
      <c r="I81" s="20"/>
    </row>
    <row r="82" spans="5:9" ht="12.75" customHeight="1" x14ac:dyDescent="0.25">
      <c r="E82" s="21">
        <f t="shared" si="6"/>
        <v>146</v>
      </c>
      <c r="F82" s="22">
        <f>[1]!OBGET([1]!OBCALL("",obLibs&amp;"net.finmath.functions.AnalyticFormulas","blackScholesOptionValue",$B$9,$B$10,$B$11,$B$17,[1]!OBMAKE("","double",E82)))</f>
        <v>12.8139106975726</v>
      </c>
      <c r="G82" s="23">
        <f t="shared" si="7"/>
        <v>5.3628637896523329E-3</v>
      </c>
      <c r="H82" s="23">
        <f t="shared" si="8"/>
        <v>5.3627187039440062E-3</v>
      </c>
      <c r="I82" s="20"/>
    </row>
    <row r="83" spans="5:9" ht="12.75" customHeight="1" x14ac:dyDescent="0.25">
      <c r="E83" s="21">
        <f t="shared" si="6"/>
        <v>148</v>
      </c>
      <c r="F83" s="22">
        <f>[1]!OBGET([1]!OBCALL("",obLibs&amp;"net.finmath.functions.AnalyticFormulas","blackScholesOptionValue",$B$9,$B$10,$B$11,$B$17,[1]!OBMAKE("","double",E83)))</f>
        <v>12.347509722570672</v>
      </c>
      <c r="G83" s="23">
        <f t="shared" si="7"/>
        <v>5.2064298250237015E-3</v>
      </c>
      <c r="H83" s="23">
        <f t="shared" si="8"/>
        <v>5.2062639041419011E-3</v>
      </c>
      <c r="I83" s="20"/>
    </row>
    <row r="84" spans="5:9" ht="12.75" customHeight="1" x14ac:dyDescent="0.25">
      <c r="E84" s="21">
        <f t="shared" si="6"/>
        <v>150</v>
      </c>
      <c r="F84" s="22">
        <f>[1]!OBGET([1]!OBCALL("",obLibs&amp;"net.finmath.functions.AnalyticFormulas","blackScholesOptionValue",$B$9,$B$10,$B$11,$B$17,[1]!OBMAKE("","double",E84)))</f>
        <v>11.897327834067683</v>
      </c>
      <c r="G84" s="23">
        <f t="shared" si="7"/>
        <v>5.0519829789975176E-3</v>
      </c>
      <c r="H84" s="23">
        <f t="shared" si="8"/>
        <v>5.051798680589894E-3</v>
      </c>
      <c r="I84" s="20"/>
    </row>
    <row r="85" spans="5:9" ht="12.75" customHeight="1" x14ac:dyDescent="0.25">
      <c r="E85" s="21">
        <f t="shared" si="6"/>
        <v>152</v>
      </c>
      <c r="F85" s="22">
        <f>[1]!OBGET([1]!OBCALL("",obLibs&amp;"net.finmath.functions.AnalyticFormulas","blackScholesOptionValue",$B$9,$B$10,$B$11,$B$17,[1]!OBMAKE("","double",E85)))</f>
        <v>11.462883898765121</v>
      </c>
      <c r="G85" s="23">
        <f t="shared" si="7"/>
        <v>4.8997440499055538E-3</v>
      </c>
      <c r="H85" s="23">
        <f t="shared" si="8"/>
        <v>4.8995436640756028E-3</v>
      </c>
      <c r="I85" s="20"/>
    </row>
    <row r="86" spans="5:9" ht="12.75" customHeight="1" x14ac:dyDescent="0.25">
      <c r="E86" s="21">
        <f t="shared" si="6"/>
        <v>154</v>
      </c>
      <c r="F86" s="22">
        <f>[1]!OBGET([1]!OBCALL("",obLibs&amp;"net.finmath.functions.AnalyticFormulas","blackScholesOptionValue",$B$9,$B$10,$B$11,$B$17,[1]!OBMAKE("","double",E86)))</f>
        <v>11.043703661474222</v>
      </c>
      <c r="G86" s="23">
        <f t="shared" si="7"/>
        <v>4.7499063464000856E-3</v>
      </c>
      <c r="H86" s="23">
        <f t="shared" si="8"/>
        <v>4.7496920010705879E-3</v>
      </c>
      <c r="I86" s="20"/>
    </row>
    <row r="87" spans="5:9" ht="12.75" customHeight="1" x14ac:dyDescent="0.25">
      <c r="E87" s="21">
        <f t="shared" si="6"/>
        <v>156</v>
      </c>
      <c r="F87" s="22">
        <f>[1]!OBGET([1]!OBCALL("",obLibs&amp;"net.finmath.functions.AnalyticFormulas","blackScholesOptionValue",$B$9,$B$10,$B$11,$B$17,[1]!OBMAKE("","double",E87)))</f>
        <v>10.639320347311692</v>
      </c>
      <c r="G87" s="23">
        <f t="shared" si="7"/>
        <v>4.6026376320888211E-3</v>
      </c>
      <c r="H87" s="23">
        <f t="shared" si="8"/>
        <v>4.6024112991208026E-3</v>
      </c>
      <c r="I87" s="20"/>
    </row>
    <row r="88" spans="5:9" ht="12.75" customHeight="1" x14ac:dyDescent="0.25">
      <c r="E88" s="21">
        <f t="shared" si="6"/>
        <v>158</v>
      </c>
      <c r="F88" s="22">
        <f>[1]!OBGET([1]!OBCALL("",obLibs&amp;"net.finmath.functions.AnalyticFormulas","blackScholesOptionValue",$B$9,$B$10,$B$11,$B$17,[1]!OBMAKE("","double",E88)))</f>
        <v>10.249275184317421</v>
      </c>
      <c r="G88" s="23">
        <f t="shared" si="7"/>
        <v>4.4580819982198081E-3</v>
      </c>
      <c r="H88" s="23">
        <f t="shared" si="8"/>
        <v>4.4578454998172833E-3</v>
      </c>
      <c r="I88" s="20"/>
    </row>
    <row r="89" spans="5:9" ht="12.75" customHeight="1" x14ac:dyDescent="0.25">
      <c r="E89" s="21">
        <f t="shared" si="6"/>
        <v>160</v>
      </c>
      <c r="F89" s="22">
        <f>[1]!OBGET([1]!OBCALL("",obLibs&amp;"net.finmath.functions.AnalyticFormulas","blackScholesOptionValue",$B$9,$B$10,$B$11,$B$17,[1]!OBMAKE("","double",E89)))</f>
        <v>9.8731178523279901</v>
      </c>
      <c r="G89" s="23">
        <f t="shared" si="7"/>
        <v>4.3163616584460983E-3</v>
      </c>
      <c r="H89" s="23">
        <f t="shared" si="8"/>
        <v>4.3161166740140009E-3</v>
      </c>
      <c r="I89" s="20"/>
    </row>
    <row r="90" spans="5:9" ht="12.75" customHeight="1" x14ac:dyDescent="0.25">
      <c r="E90" s="21">
        <f t="shared" si="6"/>
        <v>162</v>
      </c>
      <c r="F90" s="22">
        <f>[1]!OBGET([1]!OBCALL("",obLibs&amp;"net.finmath.functions.AnalyticFormulas","blackScholesOptionValue",$B$9,$B$10,$B$11,$B$17,[1]!OBMAKE("","double",E90)))</f>
        <v>9.5104068636970283</v>
      </c>
      <c r="G90" s="23">
        <f t="shared" si="7"/>
        <v>4.1775786625265401E-3</v>
      </c>
      <c r="H90" s="23">
        <f t="shared" si="8"/>
        <v>4.1773267356032409E-3</v>
      </c>
      <c r="I90" s="20"/>
    </row>
    <row r="91" spans="5:9" ht="12.75" customHeight="1" x14ac:dyDescent="0.25">
      <c r="E91" s="21">
        <f t="shared" si="6"/>
        <v>164</v>
      </c>
      <c r="F91" s="22">
        <f>[1]!OBGET([1]!OBCALL("",obLibs&amp;"net.finmath.functions.AnalyticFormulas","blackScholesOptionValue",$B$9,$B$10,$B$11,$B$17,[1]!OBMAKE("","double",E91)))</f>
        <v>9.1607098812009387</v>
      </c>
      <c r="G91" s="23">
        <f t="shared" si="7"/>
        <v>4.0418165261400883E-3</v>
      </c>
      <c r="H91" s="23">
        <f t="shared" si="8"/>
        <v>4.0415590715563139E-3</v>
      </c>
      <c r="I91" s="20"/>
    </row>
    <row r="92" spans="5:9" ht="12.75" customHeight="1" x14ac:dyDescent="0.25">
      <c r="E92" s="21">
        <f t="shared" si="6"/>
        <v>166</v>
      </c>
      <c r="F92" s="22">
        <f>[1]!OBGET([1]!OBCALL("",obLibs&amp;"net.finmath.functions.AnalyticFormulas","blackScholesOptionValue",$B$9,$B$10,$B$11,$B$17,[1]!OBMAKE("","double",E92)))</f>
        <v>8.8236039782072044</v>
      </c>
      <c r="G92" s="23">
        <f t="shared" si="7"/>
        <v>3.9091417762953159E-3</v>
      </c>
      <c r="H92" s="23">
        <f t="shared" si="8"/>
        <v>3.9088800871163011E-3</v>
      </c>
      <c r="I92" s="20"/>
    </row>
    <row r="93" spans="5:9" ht="12.75" customHeight="1" x14ac:dyDescent="0.25">
      <c r="E93" s="21">
        <f t="shared" si="6"/>
        <v>168</v>
      </c>
      <c r="F93" s="22">
        <f>[1]!OBGET([1]!OBCALL("",obLibs&amp;"net.finmath.functions.AnalyticFormulas","blackScholesOptionValue",$B$9,$B$10,$B$11,$B$17,[1]!OBMAKE("","double",E93)))</f>
        <v>8.498675845919534</v>
      </c>
      <c r="G93" s="23">
        <f t="shared" si="7"/>
        <v>3.7796054113195528E-3</v>
      </c>
      <c r="H93" s="23">
        <f t="shared" si="8"/>
        <v>3.7793406660157612E-3</v>
      </c>
      <c r="I93" s="20"/>
    </row>
    <row r="94" spans="5:9" ht="12.75" customHeight="1" x14ac:dyDescent="0.25">
      <c r="E94" s="21">
        <f t="shared" si="6"/>
        <v>170</v>
      </c>
      <c r="F94" s="22">
        <f>[1]!OBGET([1]!OBCALL("",obLibs&amp;"net.finmath.functions.AnalyticFormulas","blackScholesOptionValue",$B$9,$B$10,$B$11,$B$17,[1]!OBMAKE("","double",E94)))</f>
        <v>8.1855219522480098</v>
      </c>
      <c r="G94" s="23">
        <f t="shared" si="7"/>
        <v>3.6532442771314727E-3</v>
      </c>
      <c r="H94" s="23">
        <f t="shared" si="8"/>
        <v>3.6529775464094953E-3</v>
      </c>
      <c r="I94" s="20"/>
    </row>
    <row r="95" spans="5:9" ht="12.75" customHeight="1" x14ac:dyDescent="0.25">
      <c r="E95" s="21">
        <f t="shared" si="6"/>
        <v>172</v>
      </c>
      <c r="F95" s="22">
        <f>[1]!OBGET([1]!OBCALL("",obLibs&amp;"net.finmath.functions.AnalyticFormulas","blackScholesOptionValue",$B$9,$B$10,$B$11,$B$17,[1]!OBMAKE("","double",E95)))</f>
        <v>7.8837486565916102</v>
      </c>
      <c r="G95" s="23">
        <f t="shared" si="7"/>
        <v>3.5300823602778327E-3</v>
      </c>
      <c r="H95" s="23">
        <f t="shared" si="8"/>
        <v>3.5298146138811682E-3</v>
      </c>
      <c r="I95" s="20"/>
    </row>
    <row r="96" spans="5:9" ht="12.75" customHeight="1" x14ac:dyDescent="0.25">
      <c r="E96" s="21">
        <f t="shared" si="6"/>
        <v>174</v>
      </c>
      <c r="F96" s="22">
        <f>[1]!OBGET([1]!OBCALL("",obLibs&amp;"net.finmath.functions.AnalyticFormulas","blackScholesOptionValue",$B$9,$B$10,$B$11,$B$17,[1]!OBMAKE("","double",E96)))</f>
        <v>7.5929722845611751</v>
      </c>
      <c r="G96" s="23">
        <f t="shared" si="7"/>
        <v>3.4101320002667178E-3</v>
      </c>
      <c r="H96" s="23">
        <f t="shared" si="8"/>
        <v>3.4098641134223551E-3</v>
      </c>
      <c r="I96" s="20"/>
    </row>
    <row r="97" spans="5:9" ht="12.75" customHeight="1" x14ac:dyDescent="0.25">
      <c r="E97" s="21">
        <f t="shared" si="6"/>
        <v>176</v>
      </c>
      <c r="F97" s="22">
        <f>[1]!OBGET([1]!OBCALL("",obLibs&amp;"net.finmath.functions.AnalyticFormulas","blackScholesOptionValue",$B$9,$B$10,$B$11,$B$17,[1]!OBMAKE("","double",E97)))</f>
        <v>7.3128191664194784</v>
      </c>
      <c r="G97" s="23">
        <f t="shared" si="7"/>
        <v>3.293395022708658E-3</v>
      </c>
      <c r="H97" s="23">
        <f t="shared" si="8"/>
        <v>3.2931277827108248E-3</v>
      </c>
      <c r="I97" s="20"/>
    </row>
    <row r="98" spans="5:9" ht="12.75" customHeight="1" x14ac:dyDescent="0.25">
      <c r="E98" s="21">
        <f t="shared" si="6"/>
        <v>178</v>
      </c>
      <c r="F98" s="22">
        <f>[1]!OBGET([1]!OBCALL("",obLibs&amp;"net.finmath.functions.AnalyticFormulas","blackScholesOptionValue",$B$9,$B$10,$B$11,$B$17,[1]!OBMAKE("","double",E98)))</f>
        <v>7.0429256427683775</v>
      </c>
      <c r="G98" s="23">
        <f t="shared" si="7"/>
        <v>3.179863797355827E-3</v>
      </c>
      <c r="H98" s="23">
        <f t="shared" si="8"/>
        <v>3.1795979093459004E-3</v>
      </c>
      <c r="I98" s="20"/>
    </row>
    <row r="99" spans="5:9" ht="12.75" customHeight="1" x14ac:dyDescent="0.25">
      <c r="E99" s="21">
        <f t="shared" si="6"/>
        <v>180</v>
      </c>
      <c r="F99" s="22">
        <f>[1]!OBGET([1]!OBCALL("",obLibs&amp;"net.finmath.functions.AnalyticFormulas","blackScholesOptionValue",$B$9,$B$10,$B$11,$B$17,[1]!OBMAKE("","double",E99)))</f>
        <v>6.7829380407790412</v>
      </c>
      <c r="G99" s="23">
        <f t="shared" si="7"/>
        <v>3.0695222219225913E-3</v>
      </c>
      <c r="H99" s="23">
        <f t="shared" si="8"/>
        <v>3.0692583149477229E-3</v>
      </c>
      <c r="I99" s="20"/>
    </row>
    <row r="100" spans="5:9" ht="12.75" customHeight="1" x14ac:dyDescent="0.25">
      <c r="E100" s="21">
        <f t="shared" si="6"/>
        <v>182</v>
      </c>
      <c r="F100" s="22">
        <f>[1]!OBGET([1]!OBCALL("",obLibs&amp;"net.finmath.functions.AnalyticFormulas","blackScholesOptionValue",$B$9,$B$10,$B$11,$B$17,[1]!OBMAKE("","double",E100)))</f>
        <v>6.5325126240300584</v>
      </c>
      <c r="G100" s="23">
        <f t="shared" si="7"/>
        <v>2.962346636633517E-3</v>
      </c>
      <c r="H100" s="23">
        <f t="shared" si="8"/>
        <v>2.9620852692047138E-3</v>
      </c>
      <c r="I100" s="20"/>
    </row>
    <row r="101" spans="5:9" ht="12.75" customHeight="1" x14ac:dyDescent="0.25">
      <c r="E101" s="21">
        <f t="shared" si="6"/>
        <v>184</v>
      </c>
      <c r="F101" s="22">
        <f>[1]!OBGET([1]!OBCALL("",obLibs&amp;"net.finmath.functions.AnalyticFormulas","blackScholesOptionValue",$B$9,$B$10,$B$11,$B$17,[1]!OBMAKE("","double",E101)))</f>
        <v>6.2913155188024321</v>
      </c>
      <c r="G101" s="23">
        <f t="shared" si="7"/>
        <v>2.8583066718261903E-3</v>
      </c>
      <c r="H101" s="23">
        <f t="shared" si="8"/>
        <v>2.8580483370715059E-3</v>
      </c>
      <c r="I101" s="20"/>
    </row>
    <row r="102" spans="5:9" ht="12.75" customHeight="1" x14ac:dyDescent="0.25">
      <c r="E102" s="21">
        <f t="shared" si="6"/>
        <v>186</v>
      </c>
      <c r="F102" s="22">
        <f>[1]!OBGET([1]!OBCALL("",obLibs&amp;"net.finmath.functions.AnalyticFormulas","blackScholesOptionValue",$B$9,$B$10,$B$11,$B$17,[1]!OBMAKE("","double",E102)))</f>
        <v>6.0590226194719117</v>
      </c>
      <c r="G102" s="23">
        <f t="shared" si="7"/>
        <v>2.7573660315283917E-3</v>
      </c>
      <c r="H102" s="23">
        <f t="shared" si="8"/>
        <v>2.7571111623867686E-3</v>
      </c>
      <c r="I102" s="20"/>
    </row>
    <row r="103" spans="5:9" ht="12.75" customHeight="1" x14ac:dyDescent="0.25">
      <c r="E103" s="21">
        <f t="shared" si="6"/>
        <v>188</v>
      </c>
      <c r="F103" s="22">
        <f>[1]!OBGET([1]!OBCALL("",obLibs&amp;"net.finmath.functions.AnalyticFormulas","blackScholesOptionValue",$B$9,$B$10,$B$11,$B$17,[1]!OBMAKE("","double",E103)))</f>
        <v>5.8353194754396664</v>
      </c>
      <c r="G103" s="23">
        <f t="shared" si="7"/>
        <v>2.6594832173530035E-3</v>
      </c>
      <c r="H103" s="23">
        <f t="shared" si="8"/>
        <v>2.6592321912050046E-3</v>
      </c>
      <c r="I103" s="20"/>
    </row>
    <row r="104" spans="5:9" ht="12.75" customHeight="1" x14ac:dyDescent="0.25">
      <c r="E104" s="21">
        <f t="shared" si="6"/>
        <v>190</v>
      </c>
      <c r="F104" s="22">
        <f>[1]!OBGET([1]!OBCALL("",obLibs&amp;"net.finmath.functions.AnalyticFormulas","blackScholesOptionValue",$B$9,$B$10,$B$11,$B$17,[1]!OBMAKE("","double",E104)))</f>
        <v>5.6199011618563803</v>
      </c>
      <c r="G104" s="23">
        <f t="shared" si="7"/>
        <v>2.5646121949082796E-3</v>
      </c>
      <c r="H104" s="23">
        <f t="shared" si="8"/>
        <v>2.5643653381263475E-3</v>
      </c>
      <c r="I104" s="20"/>
    </row>
    <row r="105" spans="5:9" ht="12.75" customHeight="1" x14ac:dyDescent="0.25">
      <c r="E105" s="21">
        <f t="shared" si="6"/>
        <v>192</v>
      </c>
      <c r="F105" s="22">
        <f>[1]!OBGET([1]!OBCALL("",obLibs&amp;"net.finmath.functions.AnalyticFormulas","blackScholesOptionValue",$B$9,$B$10,$B$11,$B$17,[1]!OBMAKE("","double",E105)))</f>
        <v>5.4124721362157704</v>
      </c>
      <c r="G105" s="23">
        <f t="shared" si="7"/>
        <v>2.4727030067224552E-3</v>
      </c>
      <c r="H105" s="23">
        <f t="shared" si="8"/>
        <v>2.4724605988691445E-3</v>
      </c>
      <c r="I105" s="20"/>
    </row>
    <row r="106" spans="5:9" ht="12.75" customHeight="1" x14ac:dyDescent="0.25">
      <c r="E106" s="21">
        <f t="shared" ref="E106:E137" si="9">E105+2</f>
        <v>194</v>
      </c>
      <c r="F106" s="22">
        <f>[1]!OBGET([1]!OBCALL("",obLibs&amp;"net.finmath.functions.AnalyticFormulas","blackScholesOptionValue",$B$9,$B$10,$B$11,$B$17,[1]!OBMAKE("","double",E106)))</f>
        <v>5.2127460827269143</v>
      </c>
      <c r="G106" s="23">
        <f t="shared" ref="G106:G137" si="10">(F107-2*F106+F105)/(E107-E105)/EXP(-$C$17*$C$10)</f>
        <v>2.3837023345913816E-3</v>
      </c>
      <c r="H106" s="23">
        <f t="shared" ref="H106:H137" si="11">NORMDIST(LN(E106),LN($C$9)+$C$10*$C$17-0.5*$C$11*$C$11*$C$17,$C$11*SQRT($C$17),FALSE())/E106</f>
        <v>2.3834646122676832E-3</v>
      </c>
      <c r="I106" s="20"/>
    </row>
    <row r="107" spans="5:9" ht="12.75" customHeight="1" x14ac:dyDescent="0.25">
      <c r="E107" s="21">
        <f t="shared" si="9"/>
        <v>196</v>
      </c>
      <c r="F107" s="22">
        <f>[1]!OBGET([1]!OBCALL("",obLibs&amp;"net.finmath.functions.AnalyticFormulas","blackScholesOptionValue",$B$9,$B$10,$B$11,$B$17,[1]!OBMAKE("","double",E107)))</f>
        <v>5.0204457462172138</v>
      </c>
      <c r="G107" s="23">
        <f t="shared" si="10"/>
        <v>2.2975540139665218E-3</v>
      </c>
      <c r="H107" s="23">
        <f t="shared" si="11"/>
        <v>2.2973211747964548E-3</v>
      </c>
      <c r="I107" s="20"/>
    </row>
    <row r="108" spans="5:9" ht="12.75" customHeight="1" x14ac:dyDescent="0.25">
      <c r="E108" s="21">
        <f t="shared" si="9"/>
        <v>198</v>
      </c>
      <c r="F108" s="22">
        <f>[1]!OBGET([1]!OBCALL("",obLibs&amp;"net.finmath.functions.AnalyticFormulas","blackScholesOptionValue",$B$9,$B$10,$B$11,$B$17,[1]!OBMAKE("","double",E108)))</f>
        <v>4.8353027571684173</v>
      </c>
      <c r="G108" s="23">
        <f t="shared" si="10"/>
        <v>2.2141995048977378E-3</v>
      </c>
      <c r="H108" s="23">
        <f t="shared" si="11"/>
        <v>2.2139717106266312E-3</v>
      </c>
      <c r="I108" s="20"/>
    </row>
    <row r="109" spans="5:9" ht="12.75" customHeight="1" x14ac:dyDescent="0.25">
      <c r="E109" s="21">
        <f t="shared" si="9"/>
        <v>200</v>
      </c>
      <c r="F109" s="22">
        <f>[1]!OBGET([1]!OBCALL("",obLibs&amp;"net.finmath.functions.AnalyticFormulas","blackScholesOptionValue",$B$9,$B$10,$B$11,$B$17,[1]!OBMAKE("","double",E109)))</f>
        <v>4.6570574493527834</v>
      </c>
      <c r="G109" s="23">
        <f t="shared" si="10"/>
        <v>2.1335783200871323E-3</v>
      </c>
      <c r="H109" s="23">
        <f t="shared" si="11"/>
        <v>2.1333557001138796E-3</v>
      </c>
      <c r="I109" s="20"/>
    </row>
    <row r="110" spans="5:9" ht="12.75" customHeight="1" x14ac:dyDescent="0.25">
      <c r="E110" s="21">
        <f t="shared" si="9"/>
        <v>202</v>
      </c>
      <c r="F110" s="22">
        <f>[1]!OBGET([1]!OBCALL("",obLibs&amp;"net.finmath.functions.AnalyticFormulas","blackScholesOptionValue",$B$9,$B$10,$B$11,$B$17,[1]!OBMAKE("","double",E110)))</f>
        <v>4.4854586714028617</v>
      </c>
      <c r="G110" s="23">
        <f t="shared" si="10"/>
        <v>2.0556284152902873E-3</v>
      </c>
      <c r="H110" s="23">
        <f t="shared" si="11"/>
        <v>2.0554110695016666E-3</v>
      </c>
      <c r="I110" s="20"/>
    </row>
    <row r="111" spans="5:9" ht="12.75" customHeight="1" x14ac:dyDescent="0.25">
      <c r="E111" s="21">
        <f t="shared" si="9"/>
        <v>204</v>
      </c>
      <c r="F111" s="22">
        <f>[1]!OBGET([1]!OBCALL("",obLibs&amp;"net.finmath.functions.AnalyticFormulas","blackScholesOptionValue",$B$9,$B$10,$B$11,$B$17,[1]!OBMAKE("","double",E111)))</f>
        <v>4.3202635935310676</v>
      </c>
      <c r="G111" s="23">
        <f t="shared" si="10"/>
        <v>1.9802865428423934E-3</v>
      </c>
      <c r="H111" s="23">
        <f t="shared" si="11"/>
        <v>1.9800745445040777E-3</v>
      </c>
      <c r="I111" s="20"/>
    </row>
    <row r="112" spans="5:9" ht="12.75" customHeight="1" x14ac:dyDescent="0.25">
      <c r="E112" s="21">
        <f t="shared" si="9"/>
        <v>206</v>
      </c>
      <c r="F112" s="22">
        <f>[1]!OBGET([1]!OBCALL("",obLibs&amp;"net.finmath.functions.AnalyticFormulas","blackScholesOptionValue",$B$9,$B$10,$B$11,$B$17,[1]!OBMAKE("","double",E112)))</f>
        <v>4.1612375105003592</v>
      </c>
      <c r="G112" s="23">
        <f t="shared" si="10"/>
        <v>1.9074885720459409E-3</v>
      </c>
      <c r="H112" s="23">
        <f t="shared" si="11"/>
        <v>1.907281970308016E-3</v>
      </c>
      <c r="I112" s="20"/>
    </row>
    <row r="113" spans="5:9" ht="12.75" customHeight="1" x14ac:dyDescent="0.25">
      <c r="E113" s="21">
        <f t="shared" si="9"/>
        <v>208</v>
      </c>
      <c r="F113" s="22">
        <f>[1]!OBGET([1]!OBCALL("",obLibs&amp;"net.finmath.functions.AnalyticFormulas","blackScholesOptionValue",$B$9,$B$10,$B$11,$B$17,[1]!OBMAKE("","double",E113)))</f>
        <v>4.0081536418440873</v>
      </c>
      <c r="G113" s="23">
        <f t="shared" si="10"/>
        <v>1.8371697779783851E-3</v>
      </c>
      <c r="H113" s="23">
        <f t="shared" si="11"/>
        <v>1.8369686004094663E-3</v>
      </c>
      <c r="I113" s="20"/>
    </row>
    <row r="114" spans="5:9" ht="12.75" customHeight="1" x14ac:dyDescent="0.25">
      <c r="E114" s="21">
        <f t="shared" si="9"/>
        <v>210</v>
      </c>
      <c r="F114" s="22">
        <f>[1]!OBGET([1]!OBCALL("",obLibs&amp;"net.finmath.functions.AnalyticFormulas","blackScholesOptionValue",$B$9,$B$10,$B$11,$B$17,[1]!OBMAKE("","double",E114)))</f>
        <v>3.8607929302347141</v>
      </c>
      <c r="G114" s="23">
        <f t="shared" si="10"/>
        <v>1.7692651018759622E-3</v>
      </c>
      <c r="H114" s="23">
        <f t="shared" si="11"/>
        <v>1.7690693565723366E-3</v>
      </c>
      <c r="I114" s="20"/>
    </row>
    <row r="115" spans="5:9" ht="12.75" customHeight="1" x14ac:dyDescent="0.25">
      <c r="E115" s="21">
        <f t="shared" si="9"/>
        <v>212</v>
      </c>
      <c r="F115" s="22">
        <f>[1]!OBGET([1]!OBCALL("",obLibs&amp;"net.finmath.functions.AnalyticFormulas","blackScholesOptionValue",$B$9,$B$10,$B$11,$B$17,[1]!OBMAKE("","double",E115)))</f>
        <v>3.7189438388125486</v>
      </c>
      <c r="G115" s="23">
        <f t="shared" si="10"/>
        <v>1.703709384390343E-3</v>
      </c>
      <c r="H115" s="23">
        <f t="shared" si="11"/>
        <v>1.70351906207397E-3</v>
      </c>
      <c r="I115" s="20"/>
    </row>
    <row r="116" spans="5:9" ht="12.75" customHeight="1" x14ac:dyDescent="0.25">
      <c r="E116" s="21">
        <f t="shared" si="9"/>
        <v>214</v>
      </c>
      <c r="F116" s="22">
        <f>[1]!OBGET([1]!OBCALL("",obLibs&amp;"net.finmath.functions.AnalyticFormulas","blackScholesOptionValue",$B$9,$B$10,$B$11,$B$17,[1]!OBMAKE("","double",E116)))</f>
        <v>3.5824021482011403</v>
      </c>
      <c r="G116" s="23">
        <f t="shared" si="10"/>
        <v>1.6404375743484143E-3</v>
      </c>
      <c r="H116" s="23">
        <f t="shared" si="11"/>
        <v>1.6402526502783466E-3</v>
      </c>
      <c r="I116" s="20"/>
    </row>
    <row r="117" spans="5:9" ht="12.75" customHeight="1" x14ac:dyDescent="0.25">
      <c r="E117" s="21">
        <f t="shared" si="9"/>
        <v>216</v>
      </c>
      <c r="F117" s="22">
        <f>[1]!OBGET([1]!OBCALL("",obLibs&amp;"net.finmath.functions.AnalyticFormulas","blackScholesOptionValue",$B$9,$B$10,$B$11,$B$17,[1]!OBMAKE("","double",E117)))</f>
        <v>3.4509707538596612</v>
      </c>
      <c r="G117" s="23">
        <f t="shared" si="10"/>
        <v>1.5793849147582126E-3</v>
      </c>
      <c r="H117" s="23">
        <f t="shared" si="11"/>
        <v>1.5792053504580577E-3</v>
      </c>
      <c r="I117" s="20"/>
    </row>
    <row r="118" spans="5:9" ht="12.75" customHeight="1" x14ac:dyDescent="0.25">
      <c r="E118" s="21">
        <f t="shared" si="9"/>
        <v>218</v>
      </c>
      <c r="F118" s="22">
        <f>[1]!OBGET([1]!OBCALL("",obLibs&amp;"net.finmath.functions.AnalyticFormulas","blackScholesOptionValue",$B$9,$B$10,$B$11,$B$17,[1]!OBMAKE("","double",E118)))</f>
        <v>3.3244594643517216</v>
      </c>
      <c r="G118" s="23">
        <f t="shared" si="10"/>
        <v>1.5204871077961969E-3</v>
      </c>
      <c r="H118" s="23">
        <f t="shared" si="11"/>
        <v>1.5203128526694611E-3</v>
      </c>
      <c r="I118" s="20"/>
    </row>
    <row r="119" spans="5:9" ht="12.75" customHeight="1" x14ac:dyDescent="0.25">
      <c r="E119" s="21">
        <f t="shared" si="9"/>
        <v>220</v>
      </c>
      <c r="F119" s="22">
        <f>[1]!OBGET([1]!OBCALL("",obLibs&amp;"net.finmath.functions.AnalyticFormulas","blackScholesOptionValue",$B$9,$B$10,$B$11,$B$17,[1]!OBMAKE("","double",E119)))</f>
        <v>3.2026848010445885</v>
      </c>
      <c r="G119" s="23">
        <f t="shared" si="10"/>
        <v>1.4636804606470415E-3</v>
      </c>
      <c r="H119" s="23">
        <f t="shared" si="11"/>
        <v>1.4635114533725064E-3</v>
      </c>
      <c r="I119" s="20"/>
    </row>
    <row r="120" spans="5:9" ht="12.75" customHeight="1" x14ac:dyDescent="0.25">
      <c r="E120" s="21">
        <f t="shared" si="9"/>
        <v>222</v>
      </c>
      <c r="F120" s="22">
        <f>[1]!OBGET([1]!OBCALL("",obLibs&amp;"net.finmath.functions.AnalyticFormulas","blackScholesOptionValue",$B$9,$B$10,$B$11,$B$17,[1]!OBMAKE("","double",E120)))</f>
        <v>3.0854697996931284</v>
      </c>
      <c r="G120" s="23">
        <f t="shared" si="10"/>
        <v>1.4089020132825088E-3</v>
      </c>
      <c r="H120" s="23">
        <f t="shared" si="11"/>
        <v>1.4087381833783152E-3</v>
      </c>
      <c r="I120" s="20"/>
    </row>
    <row r="121" spans="5:9" ht="12.75" customHeight="1" x14ac:dyDescent="0.25">
      <c r="E121" s="21">
        <f t="shared" si="9"/>
        <v>224</v>
      </c>
      <c r="F121" s="22">
        <f>[1]!OBGET([1]!OBCALL("",obLibs&amp;"net.finmath.functions.AnalyticFormulas","blackScholesOptionValue",$B$9,$B$10,$B$11,$B$17,[1]!OBMAKE("","double",E121)))</f>
        <v>2.9726438143065295</v>
      </c>
      <c r="G121" s="23">
        <f t="shared" si="10"/>
        <v>1.3560896508149651E-3</v>
      </c>
      <c r="H121" s="23">
        <f t="shared" si="11"/>
        <v>1.3559309196032065E-3</v>
      </c>
      <c r="I121" s="20"/>
    </row>
    <row r="122" spans="5:9" ht="12.75" customHeight="1" x14ac:dyDescent="0.25">
      <c r="E122" s="21">
        <f t="shared" si="9"/>
        <v>226</v>
      </c>
      <c r="F122" s="22">
        <f>[1]!OBGET([1]!OBCALL("",obLibs&amp;"net.finmath.functions.AnalyticFormulas","blackScholesOptionValue",$B$9,$B$10,$B$11,$B$17,[1]!OBMAKE("","double",E122)))</f>
        <v>2.8640423236478094</v>
      </c>
      <c r="G122" s="23">
        <f t="shared" si="10"/>
        <v>1.3051822001736457E-3</v>
      </c>
      <c r="H122" s="23">
        <f t="shared" si="11"/>
        <v>1.3050284820086231E-3</v>
      </c>
      <c r="I122" s="20"/>
    </row>
    <row r="123" spans="5:9" ht="12.75" customHeight="1" x14ac:dyDescent="0.25">
      <c r="E123" s="21">
        <f t="shared" si="9"/>
        <v>228</v>
      </c>
      <c r="F123" s="22">
        <f>[1]!OBGET([1]!OBCALL("",obLibs&amp;"net.finmath.functions.AnalyticFormulas","blackScholesOptionValue",$B$9,$B$10,$B$11,$B$17,[1]!OBMAKE("","double",E123)))</f>
        <v>2.7595067406672737</v>
      </c>
      <c r="G123" s="23">
        <f t="shared" si="10"/>
        <v>1.256119513539513E-3</v>
      </c>
      <c r="H123" s="23">
        <f t="shared" si="11"/>
        <v>1.2559707170114516E-3</v>
      </c>
      <c r="I123" s="20"/>
    </row>
    <row r="124" spans="5:9" ht="12.75" customHeight="1" x14ac:dyDescent="0.25">
      <c r="E124" s="21">
        <f t="shared" si="9"/>
        <v>230</v>
      </c>
      <c r="F124" s="22">
        <f>[1]!OBGET([1]!OBCALL("",obLibs&amp;"net.finmath.functions.AnalyticFormulas","blackScholesOptionValue",$B$9,$B$10,$B$11,$B$17,[1]!OBMAKE("","double",E124)))</f>
        <v>2.6588842251298415</v>
      </c>
      <c r="G124" s="23">
        <f t="shared" si="10"/>
        <v>1.20884254001758E-3</v>
      </c>
      <c r="H124" s="23">
        <f t="shared" si="11"/>
        <v>1.2086985685592724E-3</v>
      </c>
      <c r="I124" s="20"/>
    </row>
    <row r="125" spans="5:9" ht="12.75" customHeight="1" x14ac:dyDescent="0.25">
      <c r="E125" s="21">
        <f t="shared" si="9"/>
        <v>232</v>
      </c>
      <c r="F125" s="22">
        <f>[1]!OBGET([1]!OBCALL("",obLibs&amp;"net.finmath.functions.AnalyticFormulas","blackScholesOptionValue",$B$9,$B$10,$B$11,$B$17,[1]!OBMAKE("","double",E125)))</f>
        <v>2.562027499659512</v>
      </c>
      <c r="G125" s="23">
        <f t="shared" si="10"/>
        <v>1.1632933849637871E-3</v>
      </c>
      <c r="H125" s="23">
        <f t="shared" si="11"/>
        <v>1.1631541379798578E-3</v>
      </c>
      <c r="I125" s="20"/>
    </row>
    <row r="126" spans="5:9" ht="12.75" customHeight="1" x14ac:dyDescent="0.25">
      <c r="E126" s="21">
        <f t="shared" si="9"/>
        <v>234</v>
      </c>
      <c r="F126" s="22">
        <f>[1]!OBGET([1]!OBCALL("",obLibs&amp;"net.finmath.functions.AnalyticFormulas","blackScholesOptionValue",$B$9,$B$10,$B$11,$B$17,[1]!OBMAKE("","double",E126)))</f>
        <v>2.468794669385789</v>
      </c>
      <c r="G126" s="23">
        <f t="shared" si="10"/>
        <v>1.1194153601334458E-3</v>
      </c>
      <c r="H126" s="23">
        <f t="shared" si="11"/>
        <v>1.1192807336335476E-3</v>
      </c>
      <c r="I126" s="20"/>
    </row>
    <row r="127" spans="5:9" ht="12.75" customHeight="1" x14ac:dyDescent="0.25">
      <c r="E127" s="21">
        <f t="shared" si="9"/>
        <v>236</v>
      </c>
      <c r="F127" s="22">
        <f>[1]!OBGET([1]!OBCALL("",obLibs&amp;"net.finmath.functions.AnalyticFormulas","blackScholesOptionValue",$B$9,$B$10,$B$11,$B$17,[1]!OBMAKE("","double",E127)))</f>
        <v>2.3790490453482822</v>
      </c>
      <c r="G127" s="23">
        <f t="shared" si="10"/>
        <v>1.0771530239926442E-3</v>
      </c>
      <c r="H127" s="23">
        <f t="shared" si="11"/>
        <v>1.0770229113211964E-3</v>
      </c>
      <c r="I127" s="20"/>
    </row>
    <row r="128" spans="5:9" ht="12.75" customHeight="1" x14ac:dyDescent="0.25">
      <c r="E128" s="21">
        <f t="shared" si="9"/>
        <v>238</v>
      </c>
      <c r="F128" s="22">
        <f>[1]!OBGET([1]!OBCALL("",obLibs&amp;"net.finmath.functions.AnalyticFormulas","blackScholesOptionValue",$B$9,$B$10,$B$11,$B$17,[1]!OBMAKE("","double",E128)))</f>
        <v>2.2926589717850683</v>
      </c>
      <c r="G128" s="23">
        <f t="shared" si="10"/>
        <v>1.0364522138913035E-3</v>
      </c>
      <c r="H128" s="23">
        <f t="shared" si="11"/>
        <v>1.0363265063288041E-3</v>
      </c>
      <c r="I128" s="20"/>
    </row>
    <row r="129" spans="5:9" ht="12.75" customHeight="1" x14ac:dyDescent="0.25">
      <c r="E129" s="21">
        <f t="shared" si="9"/>
        <v>240</v>
      </c>
      <c r="F129" s="22">
        <f>[1]!OBGET([1]!OBCALL("",obLibs&amp;"net.finmath.functions.AnalyticFormulas","blackScholesOptionValue",$B$9,$B$10,$B$11,$B$17,[1]!OBMAKE("","double",E129)))</f>
        <v>2.2094976574050329</v>
      </c>
      <c r="G129" s="23">
        <f t="shared" si="10"/>
        <v>9.9726007046410962E-4</v>
      </c>
      <c r="H129" s="23">
        <f t="shared" si="11"/>
        <v>9.9713865792277795E-4</v>
      </c>
      <c r="I129" s="20"/>
    </row>
    <row r="130" spans="5:9" ht="12.75" customHeight="1" x14ac:dyDescent="0.25">
      <c r="E130" s="21">
        <f t="shared" si="9"/>
        <v>242</v>
      </c>
      <c r="F130" s="22">
        <f>[1]!OBGET([1]!OBCALL("",obLibs&amp;"net.finmath.functions.AnalyticFormulas","blackScholesOptionValue",$B$9,$B$10,$B$11,$B$17,[1]!OBMAKE("","double",E130)))</f>
        <v>2.1294430107202107</v>
      </c>
      <c r="G130" s="23">
        <f t="shared" si="10"/>
        <v>9.5952505578637771E-4</v>
      </c>
      <c r="H130" s="23">
        <f t="shared" si="11"/>
        <v>9.594078270467372E-4</v>
      </c>
      <c r="I130" s="20"/>
    </row>
    <row r="131" spans="5:9" ht="12.75" customHeight="1" x14ac:dyDescent="0.25">
      <c r="E131" s="21">
        <f t="shared" si="9"/>
        <v>244</v>
      </c>
      <c r="F131" s="22">
        <f>[1]!OBGET([1]!OBCALL("",obLibs&amp;"net.finmath.functions.AnalyticFormulas","blackScholesOptionValue",$B$9,$B$10,$B$11,$B$17,[1]!OBMAKE("","double",E131)))</f>
        <v>2.0523774794946807</v>
      </c>
      <c r="G131" s="23">
        <f t="shared" si="10"/>
        <v>9.2319696444989683E-4</v>
      </c>
      <c r="H131" s="23">
        <f t="shared" si="11"/>
        <v>9.2308380791178012E-4</v>
      </c>
      <c r="I131" s="20"/>
    </row>
    <row r="132" spans="5:9" ht="12.75" customHeight="1" x14ac:dyDescent="0.25">
      <c r="E132" s="21">
        <f t="shared" si="9"/>
        <v>246</v>
      </c>
      <c r="F132" s="22">
        <f>[1]!OBGET([1]!OBCALL("",obLibs&amp;"net.finmath.functions.AnalyticFormulas","blackScholesOptionValue",$B$9,$B$10,$B$11,$B$17,[1]!OBMAKE("","double",E132)))</f>
        <v>1.9781878943445217</v>
      </c>
      <c r="G132" s="23">
        <f t="shared" si="10"/>
        <v>8.8822693015127457E-4</v>
      </c>
      <c r="H132" s="23">
        <f t="shared" si="11"/>
        <v>8.8811773411692416E-4</v>
      </c>
      <c r="I132" s="20"/>
    </row>
    <row r="133" spans="5:9" ht="12.75" customHeight="1" x14ac:dyDescent="0.25">
      <c r="E133" s="21">
        <f t="shared" si="9"/>
        <v>248</v>
      </c>
      <c r="F133" s="22">
        <f>[1]!OBGET([1]!OBCALL("",obLibs&amp;"net.finmath.functions.AnalyticFormulas","blackScholesOptionValue",$B$9,$B$10,$B$11,$B$17,[1]!OBMAKE("","double",E133)))</f>
        <v>1.9067653165093503</v>
      </c>
      <c r="G133" s="23">
        <f t="shared" si="10"/>
        <v>8.5456742693516222E-4</v>
      </c>
      <c r="H133" s="23">
        <f t="shared" si="11"/>
        <v>8.5446207988501696E-4</v>
      </c>
      <c r="I133" s="20"/>
    </row>
    <row r="134" spans="5:9" ht="12.75" customHeight="1" x14ac:dyDescent="0.25">
      <c r="E134" s="21">
        <f t="shared" si="9"/>
        <v>250</v>
      </c>
      <c r="F134" s="22">
        <f>[1]!OBGET([1]!OBCALL("",obLibs&amp;"net.finmath.functions.AnalyticFormulas","blackScholesOptionValue",$B$9,$B$10,$B$11,$B$17,[1]!OBMAKE("","double",E134)))</f>
        <v>1.8380048897993166</v>
      </c>
      <c r="G134" s="23">
        <f t="shared" si="10"/>
        <v>8.221722659613825E-4</v>
      </c>
      <c r="H134" s="23">
        <f t="shared" si="11"/>
        <v>8.2207065695138462E-4</v>
      </c>
      <c r="I134" s="20"/>
    </row>
    <row r="135" spans="5:9" ht="12.75" customHeight="1" x14ac:dyDescent="0.25">
      <c r="E135" s="21">
        <f t="shared" si="9"/>
        <v>252</v>
      </c>
      <c r="F135" s="22">
        <f>[1]!OBGET([1]!OBCALL("",obLibs&amp;"net.finmath.functions.AnalyticFormulas","blackScholesOptionValue",$B$9,$B$10,$B$11,$B$17,[1]!OBMAKE("","double",E135)))</f>
        <v>1.7718056967074842</v>
      </c>
      <c r="G135" s="23">
        <f t="shared" si="10"/>
        <v>7.9099658846753672E-4</v>
      </c>
      <c r="H135" s="23">
        <f t="shared" si="11"/>
        <v>7.9089860759770734E-4</v>
      </c>
      <c r="I135" s="20"/>
    </row>
    <row r="136" spans="5:9" ht="12.75" customHeight="1" x14ac:dyDescent="0.25">
      <c r="E136" s="21">
        <f t="shared" si="9"/>
        <v>254</v>
      </c>
      <c r="F136" s="22">
        <f>[1]!OBGET([1]!OBCALL("",obLibs&amp;"net.finmath.functions.AnalyticFormulas","blackScholesOptionValue",$B$9,$B$10,$B$11,$B$17,[1]!OBMAKE("","double",E136)))</f>
        <v>1.7080706186656731</v>
      </c>
      <c r="G136" s="23">
        <f t="shared" si="10"/>
        <v>7.6099685600010685E-4</v>
      </c>
      <c r="H136" s="23">
        <f t="shared" si="11"/>
        <v>7.609023942822486E-4</v>
      </c>
      <c r="I136" s="20"/>
    </row>
    <row r="137" spans="5:9" ht="12.75" customHeight="1" x14ac:dyDescent="0.25">
      <c r="E137" s="21">
        <f t="shared" si="9"/>
        <v>256</v>
      </c>
      <c r="F137" s="22">
        <f>[1]!OBGET([1]!OBCALL("",obLibs&amp;"net.finmath.functions.AnalyticFormulas","blackScholesOptionValue",$B$9,$B$10,$B$11,$B$17,[1]!OBMAKE("","double",E137)))</f>
        <v>1.646706200413333</v>
      </c>
      <c r="G137" s="23">
        <f t="shared" si="10"/>
        <v>7.3213083642812576E-4</v>
      </c>
      <c r="H137" s="23">
        <f t="shared" si="11"/>
        <v>7.3203978627874727E-4</v>
      </c>
      <c r="I137" s="20"/>
    </row>
    <row r="138" spans="5:9" ht="12.75" customHeight="1" x14ac:dyDescent="0.25">
      <c r="E138" s="21">
        <f t="shared" ref="E138:E161" si="12">E137+2</f>
        <v>258</v>
      </c>
      <c r="F138" s="22">
        <f>[1]!OBGET([1]!OBCALL("",obLibs&amp;"net.finmath.functions.AnalyticFormulas","blackScholesOptionValue",$B$9,$B$10,$B$11,$B$17,[1]!OBMAKE("","double",E138)))</f>
        <v>1.5876225184358768</v>
      </c>
      <c r="G138" s="23">
        <f t="shared" ref="G138:G161" si="13">(F139-2*F138+F137)/(E139-E137)/EXP(-$C$17*$C$10)</f>
        <v>7.0435758832316175E-4</v>
      </c>
      <c r="H138" s="23">
        <f t="shared" ref="H138:H161" si="14">NORMDIST(LN(E138),LN($C$9)+$C$10*$C$17-0.5*$C$11*$C$11*$C$17,$C$11*SQRT($C$17),FALSE())/E138</f>
        <v>7.0426984370065317E-4</v>
      </c>
      <c r="I138" s="20"/>
    </row>
    <row r="139" spans="5:9" ht="12.75" customHeight="1" x14ac:dyDescent="0.25">
      <c r="E139" s="21">
        <f t="shared" si="12"/>
        <v>260</v>
      </c>
      <c r="F139" s="22">
        <f>[1]!OBGET([1]!OBCALL("",obLibs&amp;"net.finmath.functions.AnalyticFormulas","blackScholesOptionValue",$B$9,$B$10,$B$11,$B$17,[1]!OBMAKE("","double",E139)))</f>
        <v>1.5307330534238139</v>
      </c>
      <c r="G139" s="23">
        <f t="shared" si="13"/>
        <v>6.7763744273246292E-4</v>
      </c>
      <c r="H139" s="23">
        <f t="shared" si="14"/>
        <v>6.7755289925412634E-4</v>
      </c>
      <c r="I139" s="20"/>
    </row>
    <row r="140" spans="5:9" ht="12.75" customHeight="1" x14ac:dyDescent="0.25">
      <c r="E140" s="21">
        <f t="shared" si="12"/>
        <v>262</v>
      </c>
      <c r="F140" s="22">
        <f>[1]!OBGET([1]!OBCALL("",obLibs&amp;"net.finmath.functions.AnalyticFormulas","blackScholesOptionValue",$B$9,$B$10,$B$11,$B$17,[1]!OBMAKE("","double",E140)))</f>
        <v>1.4759545666959053</v>
      </c>
      <c r="G140" s="23">
        <f t="shared" si="13"/>
        <v>6.5193198290322302E-4</v>
      </c>
      <c r="H140" s="23">
        <f t="shared" si="14"/>
        <v>6.518505380325116E-4</v>
      </c>
      <c r="I140" s="20"/>
    </row>
    <row r="141" spans="5:9" ht="12.75" customHeight="1" x14ac:dyDescent="0.25">
      <c r="E141" s="21">
        <f t="shared" si="12"/>
        <v>264</v>
      </c>
      <c r="F141" s="22">
        <f>[1]!OBGET([1]!OBCALL("",obLibs&amp;"net.finmath.functions.AnalyticFormulas","blackScholesOptionValue",$B$9,$B$10,$B$11,$B$17,[1]!OBMAKE("","double",E141)))</f>
        <v>1.423206980523174</v>
      </c>
      <c r="G141" s="23">
        <f t="shared" si="13"/>
        <v>6.2720402251814037E-4</v>
      </c>
      <c r="H141" s="23">
        <f t="shared" si="14"/>
        <v>6.2712557563664151E-4</v>
      </c>
      <c r="I141" s="20"/>
    </row>
    <row r="142" spans="5:9" ht="12.75" customHeight="1" x14ac:dyDescent="0.25">
      <c r="E142" s="21">
        <f t="shared" si="12"/>
        <v>266</v>
      </c>
      <c r="F142" s="22">
        <f>[1]!OBGET([1]!OBCALL("",obLibs&amp;"net.finmath.functions.AnalyticFormulas","blackScholesOptionValue",$B$9,$B$10,$B$11,$B$17,[1]!OBMAKE("","double",E142)))</f>
        <v>1.3724132622859733</v>
      </c>
      <c r="G142" s="23">
        <f t="shared" si="13"/>
        <v>6.0341758231660832E-4</v>
      </c>
      <c r="H142" s="23">
        <f t="shared" si="14"/>
        <v>6.0334203487905319E-4</v>
      </c>
      <c r="I142" s="20"/>
    </row>
    <row r="143" spans="5:9" ht="12.75" customHeight="1" x14ac:dyDescent="0.25">
      <c r="E143" s="21">
        <f t="shared" si="12"/>
        <v>268</v>
      </c>
      <c r="F143" s="22">
        <f>[1]!OBGET([1]!OBCALL("",obLibs&amp;"net.finmath.functions.AnalyticFormulas","blackScholesOptionValue",$B$9,$B$10,$B$11,$B$17,[1]!OBMAKE("","double",E143)))</f>
        <v>1.3234993123912815</v>
      </c>
      <c r="G143" s="23">
        <f t="shared" si="13"/>
        <v>5.805378657721881E-4</v>
      </c>
      <c r="H143" s="23">
        <f t="shared" si="14"/>
        <v>5.8046512130602637E-4</v>
      </c>
      <c r="I143" s="20"/>
    </row>
    <row r="144" spans="5:9" ht="12.75" customHeight="1" x14ac:dyDescent="0.25">
      <c r="E144" s="21">
        <f t="shared" si="12"/>
        <v>270</v>
      </c>
      <c r="F144" s="22">
        <f>[1]!OBGET([1]!OBCALL("",obLibs&amp;"net.finmath.functions.AnalyticFormulas","blackScholesOptionValue",$B$9,$B$10,$B$11,$B$17,[1]!OBMAKE("","double",E144)))</f>
        <v>1.2763938558744536</v>
      </c>
      <c r="G144" s="23">
        <f t="shared" si="13"/>
        <v>5.5853123345001759E-4</v>
      </c>
      <c r="H144" s="23">
        <f t="shared" si="14"/>
        <v>5.5846119774900901E-4</v>
      </c>
      <c r="I144" s="20"/>
    </row>
    <row r="145" spans="5:9" ht="12.75" customHeight="1" x14ac:dyDescent="0.25">
      <c r="E145" s="21">
        <f t="shared" si="12"/>
        <v>272</v>
      </c>
      <c r="F145" s="22">
        <f>[1]!OBGET([1]!OBCALL("",obLibs&amp;"net.finmath.functions.AnalyticFormulas","blackScholesOptionValue",$B$9,$B$10,$B$11,$B$17,[1]!OBMAKE("","double",E145)))</f>
        <v>1.2310283376055486</v>
      </c>
      <c r="G145" s="23">
        <f t="shared" si="13"/>
        <v>5.3736517713021625E-4</v>
      </c>
      <c r="H145" s="23">
        <f t="shared" si="14"/>
        <v>5.3729775809650197E-4</v>
      </c>
      <c r="I145" s="20"/>
    </row>
    <row r="146" spans="5:9" ht="12.75" customHeight="1" x14ac:dyDescent="0.25">
      <c r="E146" s="21">
        <f t="shared" si="12"/>
        <v>274</v>
      </c>
      <c r="F146" s="22">
        <f>[1]!OBGET([1]!OBCALL("",obLibs&amp;"net.finmath.functions.AnalyticFormulas","blackScholesOptionValue",$B$9,$B$10,$B$11,$B$17,[1]!OBMAKE("","double",E146)))</f>
        <v>1.1873368210196209</v>
      </c>
      <c r="G146" s="23">
        <f t="shared" si="13"/>
        <v>5.1700829250131571E-4</v>
      </c>
      <c r="H146" s="23">
        <f t="shared" si="14"/>
        <v>5.1694340045849087E-4</v>
      </c>
      <c r="I146" s="20"/>
    </row>
    <row r="147" spans="5:9" ht="12.75" customHeight="1" x14ac:dyDescent="0.25">
      <c r="E147" s="21">
        <f t="shared" si="12"/>
        <v>276</v>
      </c>
      <c r="F147" s="22">
        <f>[1]!OBGET([1]!OBCALL("",obLibs&amp;"net.finmath.functions.AnalyticFormulas","blackScholesOptionValue",$B$9,$B$10,$B$11,$B$17,[1]!OBMAKE("","double",E147)))</f>
        <v>1.1452558902859109</v>
      </c>
      <c r="G147" s="23">
        <f t="shared" si="13"/>
        <v>4.9743025240053329E-4</v>
      </c>
      <c r="H147" s="23">
        <f t="shared" si="14"/>
        <v>4.9736779987822721E-4</v>
      </c>
      <c r="I147" s="20"/>
    </row>
    <row r="148" spans="5:9" ht="12.75" customHeight="1" x14ac:dyDescent="0.25">
      <c r="E148" s="21">
        <f t="shared" si="12"/>
        <v>278</v>
      </c>
      <c r="F148" s="22">
        <f>[1]!OBGET([1]!OBCALL("",obLibs&amp;"net.finmath.functions.AnalyticFormulas","blackScholesOptionValue",$B$9,$B$10,$B$11,$B$17,[1]!OBMAKE("","double",E148)))</f>
        <v>1.1047245558325727</v>
      </c>
      <c r="G148" s="23">
        <f t="shared" si="13"/>
        <v>4.7860177888223957E-4</v>
      </c>
      <c r="H148" s="23">
        <f t="shared" si="14"/>
        <v>4.785416807301377E-4</v>
      </c>
      <c r="I148" s="20"/>
    </row>
    <row r="149" spans="5:9" ht="12.75" customHeight="1" x14ac:dyDescent="0.25">
      <c r="E149" s="21">
        <f t="shared" si="12"/>
        <v>280</v>
      </c>
      <c r="F149" s="22">
        <f>[1]!OBGET([1]!OBCALL("",obLibs&amp;"net.finmath.functions.AnalyticFormulas","blackScholesOptionValue",$B$9,$B$10,$B$11,$B$17,[1]!OBMAKE("","double",E149)))</f>
        <v>1.0656841631399259</v>
      </c>
      <c r="G149" s="23">
        <f t="shared" si="13"/>
        <v>4.6049461547538294E-4</v>
      </c>
      <c r="H149" s="23">
        <f t="shared" si="14"/>
        <v>4.6043678892807374E-4</v>
      </c>
      <c r="I149" s="20"/>
    </row>
    <row r="150" spans="5:9" ht="12.75" customHeight="1" x14ac:dyDescent="0.25">
      <c r="E150" s="21">
        <f t="shared" si="12"/>
        <v>282</v>
      </c>
      <c r="F150" s="22">
        <f>[1]!OBGET([1]!OBCALL("",obLibs&amp;"net.finmath.functions.AnalyticFormulas","blackScholesOptionValue",$B$9,$B$10,$B$11,$B$17,[1]!OBMAKE("","double",E150)))</f>
        <v>1.0280783047158086</v>
      </c>
      <c r="G150" s="23">
        <f t="shared" si="13"/>
        <v>4.4308149950157217E-4</v>
      </c>
      <c r="H150" s="23">
        <f t="shared" si="14"/>
        <v>4.4302586405463366E-4</v>
      </c>
      <c r="I150" s="20"/>
    </row>
    <row r="151" spans="5:9" ht="12.75" customHeight="1" x14ac:dyDescent="0.25">
      <c r="E151" s="21">
        <f t="shared" si="12"/>
        <v>284</v>
      </c>
      <c r="F151" s="22">
        <f>[1]!OBGET([1]!OBCALL("",obLibs&amp;"net.finmath.functions.AnalyticFormulas","blackScholesOptionValue",$B$9,$B$10,$B$11,$B$17,[1]!OBMAKE("","double",E151)))</f>
        <v>0.99185273516679662</v>
      </c>
      <c r="G151" s="23">
        <f t="shared" si="13"/>
        <v>4.2633613403726878E-4</v>
      </c>
      <c r="H151" s="23">
        <f t="shared" si="14"/>
        <v>4.2628261151010926E-4</v>
      </c>
      <c r="I151" s="20"/>
    </row>
    <row r="152" spans="5:9" ht="12.75" customHeight="1" x14ac:dyDescent="0.25">
      <c r="E152" s="21">
        <f t="shared" si="12"/>
        <v>286</v>
      </c>
      <c r="F152" s="22">
        <f>[1]!OBGET([1]!OBCALL("",obLibs&amp;"net.finmath.functions.AnalyticFormulas","blackScholesOptionValue",$B$9,$B$10,$B$11,$B$17,[1]!OBMAKE("","double",E152)))</f>
        <v>0.95695528927794404</v>
      </c>
      <c r="G152" s="23">
        <f t="shared" si="13"/>
        <v>4.1023316023735759E-4</v>
      </c>
      <c r="H152" s="23">
        <f t="shared" si="14"/>
        <v>4.1018167476831031E-4</v>
      </c>
      <c r="I152" s="20"/>
    </row>
    <row r="153" spans="5:9" ht="12.75" customHeight="1" x14ac:dyDescent="0.25">
      <c r="E153" s="21">
        <f t="shared" si="12"/>
        <v>288</v>
      </c>
      <c r="F153" s="22">
        <f>[1]!OBGET([1]!OBCALL("",obLibs&amp;"net.finmath.functions.AnalyticFormulas","blackScholesOptionValue",$B$9,$B$10,$B$11,$B$17,[1]!OBMAKE("","double",E153)))</f>
        <v>0.92333580301483031</v>
      </c>
      <c r="G153" s="23">
        <f t="shared" si="13"/>
        <v>3.9474812983876468E-4</v>
      </c>
      <c r="H153" s="23">
        <f t="shared" si="14"/>
        <v>3.946986078163338E-4</v>
      </c>
      <c r="I153" s="20"/>
    </row>
    <row r="154" spans="5:9" ht="12.75" customHeight="1" x14ac:dyDescent="0.25">
      <c r="E154" s="21">
        <f t="shared" si="12"/>
        <v>290</v>
      </c>
      <c r="F154" s="22">
        <f>[1]!OBGET([1]!OBCALL("",obLibs&amp;"net.finmath.functions.AnalyticFormulas","blackScholesOptionValue",$B$9,$B$10,$B$11,$B$17,[1]!OBMAKE("","double",E154)))</f>
        <v>0.8909460373622542</v>
      </c>
      <c r="G154" s="23">
        <f t="shared" si="13"/>
        <v>3.7985747774536805E-4</v>
      </c>
      <c r="H154" s="23">
        <f t="shared" si="14"/>
        <v>3.7980984784598287E-4</v>
      </c>
      <c r="I154" s="20"/>
    </row>
    <row r="155" spans="5:9" ht="12.75" customHeight="1" x14ac:dyDescent="0.25">
      <c r="E155" s="21">
        <f t="shared" si="12"/>
        <v>292</v>
      </c>
      <c r="F155" s="22">
        <f>[1]!OBGET([1]!OBCALL("",obLibs&amp;"net.finmath.functions.AnalyticFormulas","blackScholesOptionValue",$B$9,$B$10,$B$11,$B$17,[1]!OBMAKE("","double",E155)))</f>
        <v>0.85973960491417256</v>
      </c>
      <c r="G155" s="23">
        <f t="shared" si="13"/>
        <v>3.6553849519218185E-4</v>
      </c>
      <c r="H155" s="23">
        <f t="shared" si="14"/>
        <v>3.6549268825600067E-4</v>
      </c>
      <c r="I155" s="20"/>
    </row>
    <row r="156" spans="5:9" ht="12.75" customHeight="1" x14ac:dyDescent="0.25">
      <c r="E156" s="21">
        <f t="shared" si="12"/>
        <v>294</v>
      </c>
      <c r="F156" s="22">
        <f>[1]!OBGET([1]!OBCALL("",obLibs&amp;"net.finmath.functions.AnalyticFormulas","blackScholesOptionValue",$B$9,$B$10,$B$11,$B$17,[1]!OBMAKE("","double",E156)))</f>
        <v>0.82967189913128458</v>
      </c>
      <c r="G156" s="23">
        <f t="shared" si="13"/>
        <v>3.5176930290889945E-4</v>
      </c>
      <c r="H156" s="23">
        <f t="shared" si="14"/>
        <v>3.5172525201659336E-4</v>
      </c>
      <c r="I156" s="20"/>
    </row>
    <row r="157" spans="5:9" ht="12.75" customHeight="1" x14ac:dyDescent="0.25">
      <c r="E157" s="21">
        <f t="shared" si="12"/>
        <v>296</v>
      </c>
      <c r="F157" s="22">
        <f>[1]!OBGET([1]!OBCALL("",obLibs&amp;"net.finmath.functions.AnalyticFormulas","blackScholesOptionValue",$B$9,$B$10,$B$11,$B$17,[1]!OBMAKE("","double",E157)))</f>
        <v>0.80070002618266034</v>
      </c>
      <c r="G157" s="23">
        <f t="shared" si="13"/>
        <v>3.3852882510256011E-4</v>
      </c>
      <c r="H157" s="23">
        <f t="shared" si="14"/>
        <v>3.3848646544062006E-4</v>
      </c>
      <c r="I157" s="20"/>
    </row>
    <row r="158" spans="5:9" ht="12.75" customHeight="1" x14ac:dyDescent="0.25">
      <c r="E158" s="21">
        <f t="shared" si="12"/>
        <v>298</v>
      </c>
      <c r="F158" s="22">
        <f>[1]!OBGET([1]!OBCALL("",obLibs&amp;"net.finmath.functions.AnalyticFormulas","blackScholesOptionValue",$B$9,$B$10,$B$11,$B$17,[1]!OBMAKE("","double",E158)))</f>
        <v>0.77278273929036456</v>
      </c>
      <c r="G158" s="23">
        <f t="shared" si="13"/>
        <v>3.2579676351284751E-4</v>
      </c>
      <c r="H158" s="23">
        <f t="shared" si="14"/>
        <v>3.2575603239948247E-4</v>
      </c>
      <c r="I158" s="20"/>
    </row>
    <row r="159" spans="5:9" ht="12.75" customHeight="1" x14ac:dyDescent="0.25">
      <c r="E159" s="21">
        <f t="shared" si="12"/>
        <v>300</v>
      </c>
      <c r="F159" s="22">
        <f>[1]!OBGET([1]!OBCALL("",obLibs&amp;"net.finmath.functions.AnalyticFormulas","blackScholesOptionValue",$B$9,$B$10,$B$11,$B$17,[1]!OBMAKE("","double",E159)))</f>
        <v>0.74588037549625252</v>
      </c>
      <c r="G159" s="23">
        <f t="shared" si="13"/>
        <v>3.1355357218679463E-4</v>
      </c>
      <c r="H159" s="23">
        <f t="shared" si="14"/>
        <v>3.1351440901593487E-4</v>
      </c>
      <c r="I159" s="20"/>
    </row>
    <row r="160" spans="5:9" ht="12.75" customHeight="1" x14ac:dyDescent="0.25">
      <c r="E160" s="21">
        <f t="shared" si="12"/>
        <v>302</v>
      </c>
      <c r="F160" s="22">
        <f>[1]!OBGET([1]!OBCALL("",obLibs&amp;"net.finmath.functions.AnalyticFormulas","blackScholesOptionValue",$B$9,$B$10,$B$11,$B$17,[1]!OBMAKE("","double",E160)))</f>
        <v>0.71995479477235613</v>
      </c>
      <c r="G160" s="23">
        <f t="shared" si="13"/>
        <v>3.0178043269188203E-4</v>
      </c>
      <c r="H160" s="23">
        <f t="shared" si="14"/>
        <v>3.0174277886079934E-4</v>
      </c>
      <c r="I160" s="20"/>
    </row>
    <row r="161" spans="5:9" ht="12.75" customHeight="1" x14ac:dyDescent="0.25">
      <c r="E161" s="21">
        <f t="shared" si="12"/>
        <v>304</v>
      </c>
      <c r="F161" s="22">
        <f>[1]!OBGET([1]!OBCALL("",obLibs&amp;"net.finmath.functions.AnalyticFormulas","blackScholesOptionValue",$B$9,$B$10,$B$11,$B$17,[1]!OBMAKE("","double",E161)))</f>
        <v>0.694969321397644</v>
      </c>
      <c r="G161" s="23">
        <f t="shared" si="13"/>
        <v>2.8485969855354355E-3</v>
      </c>
      <c r="H161" s="23">
        <f t="shared" si="14"/>
        <v>2.9042302867586262E-4</v>
      </c>
      <c r="I161" s="20"/>
    </row>
  </sheetData>
  <mergeCells count="1">
    <mergeCell ref="B4:K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BlackScholesDensity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fries</cp:lastModifiedBy>
  <cp:revision>14</cp:revision>
  <dcterms:modified xsi:type="dcterms:W3CDTF">2020-03-08T11:18:48Z</dcterms:modified>
</cp:coreProperties>
</file>