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finmath-spreadsheets\spreadsheets\Monte Carlo Valuation with Merton Model\"/>
    </mc:Choice>
  </mc:AlternateContent>
  <bookViews>
    <workbookView xWindow="0" yWindow="0" windowWidth="16380" windowHeight="8196" tabRatio="500" activeTab="1"/>
  </bookViews>
  <sheets>
    <sheet name="Load Libs" sheetId="1" r:id="rId1"/>
    <sheet name="MonteCarloBlackScholes" sheetId="2" r:id="rId2"/>
  </sheets>
  <externalReferences>
    <externalReference r:id="rId3"/>
  </externalReferences>
  <definedNames>
    <definedName name="obLibs">'Load Libs'!$E$33</definedName>
  </definedName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26" i="2" l="1"/>
  <c r="H15" i="2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L10" i="2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9" i="2"/>
  <c r="L6" i="2"/>
  <c r="B2" i="2"/>
  <c r="F27" i="1"/>
  <c r="F18" i="1"/>
  <c r="F9" i="1"/>
  <c r="C8" i="1"/>
  <c r="B28" i="2"/>
  <c r="F21" i="1"/>
  <c r="B25" i="2"/>
  <c r="B21" i="2"/>
  <c r="B11" i="2"/>
  <c r="C18" i="1"/>
  <c r="B11" i="1"/>
  <c r="B26" i="2"/>
  <c r="B22" i="2"/>
  <c r="B10" i="2"/>
  <c r="F30" i="1"/>
  <c r="C17" i="1"/>
  <c r="B27" i="2"/>
  <c r="B23" i="2"/>
  <c r="G9" i="2"/>
  <c r="F12" i="1"/>
  <c r="B24" i="2"/>
  <c r="B9" i="2"/>
  <c r="E33" i="1" l="1"/>
  <c r="C7" i="2" l="1"/>
  <c r="C24" i="1"/>
  <c r="B14" i="2"/>
  <c r="B20" i="2" l="1"/>
  <c r="B33" i="2"/>
  <c r="I29" i="2"/>
  <c r="J29" i="2" s="1"/>
  <c r="I24" i="2"/>
  <c r="J24" i="2" s="1"/>
  <c r="I27" i="2"/>
  <c r="J27" i="2" s="1"/>
  <c r="I15" i="2"/>
  <c r="J15" i="2" s="1"/>
  <c r="I33" i="2"/>
  <c r="J33" i="2" s="1"/>
  <c r="I20" i="2"/>
  <c r="J20" i="2" s="1"/>
  <c r="I23" i="2"/>
  <c r="J23" i="2" s="1"/>
  <c r="I19" i="2"/>
  <c r="J19" i="2" s="1"/>
  <c r="I16" i="2"/>
  <c r="J16" i="2" s="1"/>
  <c r="I32" i="2"/>
  <c r="J32" i="2" s="1"/>
  <c r="I22" i="2"/>
  <c r="J22" i="2" s="1"/>
  <c r="I25" i="2"/>
  <c r="J25" i="2" s="1"/>
  <c r="I18" i="2"/>
  <c r="J18" i="2" s="1"/>
  <c r="I28" i="2"/>
  <c r="J28" i="2" s="1"/>
  <c r="I17" i="2"/>
  <c r="J17" i="2" s="1"/>
  <c r="I26" i="2"/>
  <c r="J26" i="2" s="1"/>
  <c r="I21" i="2"/>
  <c r="J21" i="2" s="1"/>
  <c r="I14" i="2"/>
  <c r="J14" i="2" s="1"/>
  <c r="I30" i="2"/>
  <c r="J30" i="2" s="1"/>
  <c r="I31" i="2"/>
  <c r="J31" i="2" s="1"/>
  <c r="M6" i="2"/>
  <c r="M8" i="2" s="1" a="1"/>
  <c r="M35" i="2" l="1"/>
  <c r="M27" i="2"/>
  <c r="M19" i="2"/>
  <c r="M11" i="2"/>
  <c r="M18" i="2"/>
  <c r="M37" i="2"/>
  <c r="M33" i="2"/>
  <c r="M29" i="2"/>
  <c r="M25" i="2"/>
  <c r="M21" i="2"/>
  <c r="M17" i="2"/>
  <c r="M13" i="2"/>
  <c r="M9" i="2"/>
  <c r="M36" i="2"/>
  <c r="M32" i="2"/>
  <c r="M28" i="2"/>
  <c r="M24" i="2"/>
  <c r="M20" i="2"/>
  <c r="M16" i="2"/>
  <c r="M12" i="2"/>
  <c r="M8" i="2"/>
  <c r="M31" i="2"/>
  <c r="M23" i="2"/>
  <c r="M15" i="2"/>
  <c r="M38" i="2"/>
  <c r="M34" i="2"/>
  <c r="M30" i="2"/>
  <c r="M26" i="2"/>
  <c r="M22" i="2"/>
  <c r="M14" i="2"/>
  <c r="M10" i="2"/>
</calcChain>
</file>

<file path=xl/sharedStrings.xml><?xml version="1.0" encoding="utf-8"?>
<sst xmlns="http://schemas.openxmlformats.org/spreadsheetml/2006/main" count="85" uniqueCount="48">
  <si>
    <r>
      <rPr>
        <b/>
        <i/>
        <sz val="8"/>
        <rFont val="Arial"/>
        <family val="2"/>
      </rPr>
      <t xml:space="preserve">Note: </t>
    </r>
    <r>
      <rPr>
        <i/>
        <sz val="8"/>
        <rFont val="Arial"/>
        <family val="2"/>
      </rPr>
      <t xml:space="preserve">This sheet requires Obba 4.0.14 ( </t>
    </r>
    <r>
      <rPr>
        <i/>
        <u/>
        <sz val="8"/>
        <color rgb="FF0000FF"/>
        <rFont val="Arial"/>
        <family val="2"/>
      </rPr>
      <t>http://www.obba.info/</t>
    </r>
    <r>
      <rPr>
        <i/>
        <sz val="8"/>
        <rFont val="Arial"/>
        <family val="2"/>
      </rPr>
      <t xml:space="preserve"> )</t>
    </r>
  </si>
  <si>
    <t>Object Viewer</t>
  </si>
  <si>
    <t>Libraries (folder with JAR files)</t>
  </si>
  <si>
    <t>Parameters:</t>
  </si>
  <si>
    <t>Load libraries from</t>
  </si>
  <si>
    <t>Visibility</t>
  </si>
  <si>
    <t>Path:</t>
  </si>
  <si>
    <t>lib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</si>
  <si>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</si>
  <si>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</si>
  <si>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</si>
  <si>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</si>
  <si>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</si>
  <si>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</si>
  <si>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</si>
  <si>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</si>
  <si>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finmath lib Version</t>
  </si>
  <si>
    <t>Reference cell below to ensure lib is loaded:</t>
  </si>
  <si>
    <r>
      <rPr>
        <i/>
        <sz val="8"/>
        <rFont val="Arial"/>
        <family val="2"/>
      </rPr>
      <t xml:space="preserve">Note: This sheet requires Obba 3.0 ( </t>
    </r>
    <r>
      <rPr>
        <i/>
        <u/>
        <sz val="8"/>
        <color rgb="FF0000FF"/>
        <rFont val="Arial"/>
        <family val="2"/>
      </rPr>
      <t>http://www.obba.info/</t>
    </r>
    <r>
      <rPr>
        <i/>
        <sz val="8"/>
        <rFont val="Arial"/>
        <family val="2"/>
      </rPr>
      <t xml:space="preserve"> )</t>
    </r>
  </si>
  <si>
    <t>Time Discretization</t>
  </si>
  <si>
    <t>European Option</t>
  </si>
  <si>
    <t>className</t>
  </si>
  <si>
    <t>td.start</t>
  </si>
  <si>
    <t>double</t>
  </si>
  <si>
    <t>optionMaturity</t>
  </si>
  <si>
    <t>td.num</t>
  </si>
  <si>
    <t>int</t>
  </si>
  <si>
    <t>td.step</t>
  </si>
  <si>
    <t>European Option Implied Volatilities</t>
  </si>
  <si>
    <t>optionStrike</t>
  </si>
  <si>
    <t>value</t>
  </si>
  <si>
    <t>implied vol</t>
  </si>
  <si>
    <t>Object:</t>
  </si>
  <si>
    <t>timeDiscretization</t>
  </si>
  <si>
    <t>Monte Carlo Black Scholes Model</t>
  </si>
  <si>
    <t>net.finmath.montecarlo.assetderivativevaluation.MonteCarloMertonModel</t>
  </si>
  <si>
    <t>object</t>
  </si>
  <si>
    <t>numberOfPaths</t>
  </si>
  <si>
    <t>seed</t>
  </si>
  <si>
    <t>initialValue</t>
  </si>
  <si>
    <t>riskFreeRate</t>
  </si>
  <si>
    <t>volatility</t>
  </si>
  <si>
    <t>jumpIntensity</t>
  </si>
  <si>
    <t>jumpSizeMean</t>
  </si>
  <si>
    <t>jumpSizeStdDev</t>
  </si>
  <si>
    <t>Nice values are:</t>
  </si>
  <si>
    <t>Comparably strong implied volatitliy smile:</t>
  </si>
  <si>
    <t>Flat implied volatiltiy smile: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</si>
</sst>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[$€-407];[Red]\-#,##0.00\ [$€-407]"/>
    <numFmt numFmtId="165" formatCode="&quot;WAHR&quot;;&quot;WAHR&quot;;&quot;FALSCH&quot;"/>
    <numFmt numFmtId="166" formatCode="0.000"/>
  </numFmts>
  <fonts count="12" x14ac:knownFonts="1"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u/>
      <sz val="8"/>
      <color rgb="FF0000FF"/>
      <name val="Arial"/>
      <family val="2"/>
    </font>
    <font>
      <b/>
      <sz val="18"/>
      <color rgb="FF1F497D"/>
      <name val="Arial"/>
      <family val="2"/>
    </font>
    <font>
      <u/>
      <sz val="10"/>
      <color rgb="FF0000FF"/>
      <name val="Arial"/>
      <family val="2"/>
    </font>
    <font>
      <sz val="10"/>
      <color rgb="FFFF3333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9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E6E6E6"/>
      </patternFill>
    </fill>
    <fill>
      <patternFill patternType="solid">
        <fgColor rgb="FFC0C0C0"/>
        <bgColor rgb="FFB3B3B3"/>
      </patternFill>
    </fill>
    <fill>
      <patternFill patternType="solid">
        <fgColor rgb="FFE6E6E6"/>
        <bgColor rgb="FFEEEEEE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EEEEEE"/>
      </patternFill>
    </fill>
  </fills>
  <borders count="4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7" fillId="0" borderId="0" applyBorder="0" applyAlignment="0" applyProtection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  <xf numFmtId="0" fontId="6" fillId="0" borderId="0" applyBorder="0" applyAlignment="0" applyProtection="0"/>
  </cellStyleXfs>
  <cellXfs count="34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vertical="top"/>
    </xf>
    <xf numFmtId="0" fontId="7" fillId="2" borderId="0" xfId="6" applyFont="1" applyFill="1" applyBorder="1" applyAlignment="1" applyProtection="1"/>
    <xf numFmtId="0" fontId="0" fillId="2" borderId="1" xfId="0" applyFont="1" applyFill="1" applyBorder="1"/>
    <xf numFmtId="0" fontId="0" fillId="3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165" fontId="0" fillId="2" borderId="0" xfId="0" applyNumberFormat="1" applyFont="1" applyFill="1"/>
    <xf numFmtId="0" fontId="8" fillId="4" borderId="2" xfId="0" applyFont="1" applyFill="1" applyBorder="1"/>
    <xf numFmtId="0" fontId="0" fillId="4" borderId="2" xfId="0" applyFont="1" applyFill="1" applyBorder="1"/>
    <xf numFmtId="0" fontId="0" fillId="5" borderId="0" xfId="0" applyFont="1" applyFill="1"/>
    <xf numFmtId="0" fontId="9" fillId="6" borderId="0" xfId="0" applyFont="1" applyFill="1" applyAlignment="1">
      <alignment vertical="top"/>
    </xf>
    <xf numFmtId="0" fontId="9" fillId="6" borderId="0" xfId="0" applyFont="1" applyFill="1" applyAlignment="1">
      <alignment horizontal="center" vertical="top"/>
    </xf>
    <xf numFmtId="0" fontId="0" fillId="0" borderId="0" xfId="0" applyAlignment="1">
      <alignment vertical="top"/>
    </xf>
    <xf numFmtId="0" fontId="10" fillId="6" borderId="0" xfId="0" applyFont="1" applyFill="1" applyAlignment="1">
      <alignment vertical="top"/>
    </xf>
    <xf numFmtId="0" fontId="10" fillId="6" borderId="0" xfId="0" applyFont="1" applyFill="1" applyAlignment="1">
      <alignment horizontal="center" vertical="top"/>
    </xf>
    <xf numFmtId="0" fontId="0" fillId="6" borderId="0" xfId="0" applyFont="1" applyFill="1" applyAlignment="1">
      <alignment vertical="top"/>
    </xf>
    <xf numFmtId="0" fontId="4" fillId="6" borderId="0" xfId="0" applyFont="1" applyFill="1" applyAlignment="1">
      <alignment vertical="top"/>
    </xf>
    <xf numFmtId="0" fontId="0" fillId="6" borderId="0" xfId="0" applyFont="1" applyFill="1" applyAlignment="1">
      <alignment horizontal="center" vertical="top"/>
    </xf>
    <xf numFmtId="0" fontId="7" fillId="6" borderId="0" xfId="1" applyFill="1" applyBorder="1" applyAlignment="1" applyProtection="1">
      <alignment vertical="top"/>
    </xf>
    <xf numFmtId="0" fontId="9" fillId="6" borderId="3" xfId="0" applyFont="1" applyFill="1" applyBorder="1" applyAlignment="1">
      <alignment vertical="top"/>
    </xf>
    <xf numFmtId="0" fontId="9" fillId="6" borderId="3" xfId="0" applyFont="1" applyFill="1" applyBorder="1" applyAlignment="1">
      <alignment horizontal="right" vertical="top"/>
    </xf>
    <xf numFmtId="0" fontId="9" fillId="3" borderId="0" xfId="0" applyFont="1" applyFill="1" applyAlignment="1">
      <alignment vertical="top"/>
    </xf>
    <xf numFmtId="0" fontId="9" fillId="6" borderId="0" xfId="0" applyFont="1" applyFill="1" applyAlignment="1">
      <alignment vertical="top" wrapText="1"/>
    </xf>
    <xf numFmtId="0" fontId="9" fillId="6" borderId="0" xfId="0" applyFont="1" applyFill="1" applyAlignment="1">
      <alignment vertical="top"/>
    </xf>
    <xf numFmtId="0" fontId="9" fillId="6" borderId="0" xfId="0" applyFont="1" applyFill="1" applyAlignment="1">
      <alignment horizontal="right" vertical="top"/>
    </xf>
    <xf numFmtId="0" fontId="0" fillId="0" borderId="0" xfId="0" applyAlignment="1">
      <alignment horizontal="center"/>
    </xf>
    <xf numFmtId="166" fontId="9" fillId="6" borderId="0" xfId="0" applyNumberFormat="1" applyFont="1" applyFill="1" applyAlignment="1">
      <alignment horizontal="center" vertical="top"/>
    </xf>
    <xf numFmtId="9" fontId="9" fillId="6" borderId="0" xfId="0" applyNumberFormat="1" applyFont="1" applyFill="1" applyAlignment="1">
      <alignment horizontal="right" vertical="top"/>
    </xf>
    <xf numFmtId="0" fontId="11" fillId="6" borderId="0" xfId="0" applyFont="1" applyFill="1" applyAlignment="1">
      <alignment vertical="top"/>
    </xf>
  </cellXfs>
  <cellStyles count="7">
    <cellStyle name="Excel Built-in Title" xfId="6"/>
    <cellStyle name="Heading" xfId="4"/>
    <cellStyle name="Heading1" xfId="5"/>
    <cellStyle name="Link" xfId="1" builtinId="8"/>
    <cellStyle name="Result" xfId="2"/>
    <cellStyle name="Result2" xfId="3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B3B3B3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de-DE" sz="1300" b="0" strike="noStrike" spc="-1">
                <a:latin typeface="Arial"/>
              </a:rPr>
              <a:t>Implied Black-Scholes Volatility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MonteCarloBlackScholes!$H$14:$H$34</c:f>
              <c:numCache>
                <c:formatCode>General</c:formatCode>
                <c:ptCount val="21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</c:numCache>
            </c:numRef>
          </c:xVal>
          <c:yVal>
            <c:numRef>
              <c:f>MonteCarloBlackScholes!$J$14:$J$34</c:f>
              <c:numCache>
                <c:formatCode>0.000</c:formatCode>
                <c:ptCount val="21"/>
                <c:pt idx="0">
                  <c:v>0.34605700356797431</c:v>
                </c:pt>
                <c:pt idx="1">
                  <c:v>0.32513685291794037</c:v>
                </c:pt>
                <c:pt idx="2">
                  <c:v>0.29016198762592349</c:v>
                </c:pt>
                <c:pt idx="3">
                  <c:v>0.26338920250158937</c:v>
                </c:pt>
                <c:pt idx="4">
                  <c:v>0.24897160556775294</c:v>
                </c:pt>
                <c:pt idx="5">
                  <c:v>0.244150090312999</c:v>
                </c:pt>
                <c:pt idx="6">
                  <c:v>0.24598809314292516</c:v>
                </c:pt>
                <c:pt idx="7">
                  <c:v>0.25316569196461253</c:v>
                </c:pt>
                <c:pt idx="8">
                  <c:v>0.26459424299456868</c:v>
                </c:pt>
                <c:pt idx="9">
                  <c:v>0.28049891148313533</c:v>
                </c:pt>
                <c:pt idx="10">
                  <c:v>0.29958330296812796</c:v>
                </c:pt>
                <c:pt idx="11">
                  <c:v>0.31975552887565439</c:v>
                </c:pt>
                <c:pt idx="12">
                  <c:v>0.33986763840411266</c:v>
                </c:pt>
                <c:pt idx="13">
                  <c:v>0.35925181303256493</c:v>
                </c:pt>
                <c:pt idx="14">
                  <c:v>0.37741112689237777</c:v>
                </c:pt>
                <c:pt idx="15">
                  <c:v>0.39413525593693222</c:v>
                </c:pt>
                <c:pt idx="16">
                  <c:v>0.40952186936438195</c:v>
                </c:pt>
                <c:pt idx="17">
                  <c:v>0.42344012203250242</c:v>
                </c:pt>
                <c:pt idx="18">
                  <c:v>0.43608082228778144</c:v>
                </c:pt>
                <c:pt idx="19">
                  <c:v>0.44774215848460186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014208"/>
        <c:axId val="228014768"/>
      </c:scatterChart>
      <c:valAx>
        <c:axId val="22801420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de-DE" sz="900" b="0" strike="noStrike" spc="-1">
                    <a:latin typeface="Arial"/>
                  </a:rPr>
                  <a:t>S(T)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de-DE"/>
          </a:p>
        </c:txPr>
        <c:crossAx val="228014768"/>
        <c:crosses val="autoZero"/>
        <c:crossBetween val="midCat"/>
      </c:valAx>
      <c:valAx>
        <c:axId val="228014768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de-DE" sz="900" b="0" strike="noStrike" spc="-1">
                    <a:latin typeface="Arial"/>
                  </a:rPr>
                  <a:t>sigma(BS)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de-DE"/>
          </a:p>
        </c:txPr>
        <c:crossAx val="228014208"/>
        <c:crosses val="autoZero"/>
        <c:crossBetween val="midCat"/>
      </c:valAx>
      <c:spPr>
        <a:solidFill>
          <a:srgbClr val="FFFFFF"/>
        </a:solidFill>
        <a:ln>
          <a:solidFill>
            <a:srgbClr val="B3B3B3"/>
          </a:solidFill>
        </a:ln>
      </c:spPr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de-DE"/>
        </a:p>
      </c:txPr>
    </c:legend>
    <c:plotVisOnly val="1"/>
    <c:dispBlanksAs val="span"/>
    <c:showDLblsOverMax val="1"/>
  </c:chart>
  <c:spPr>
    <a:solidFill>
      <a:srgbClr val="EEEEEE"/>
    </a:solidFill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de-DE" sz="1300" b="0" strike="noStrike" spc="-1">
                <a:latin typeface="Arial"/>
              </a:rPr>
              <a:t>Distribution of S(T)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420E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MonteCarloBlackScholes!$L$8:$L$38</c:f>
              <c:numCache>
                <c:formatCode>General</c:formatCode>
                <c:ptCount val="3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</c:numCache>
            </c:numRef>
          </c:cat>
          <c:val>
            <c:numRef>
              <c:f>MonteCarloBlackScholes!$M$8:$M$38</c:f>
              <c:numCache>
                <c:formatCode>General</c:formatCode>
                <c:ptCount val="31"/>
                <c:pt idx="0">
                  <c:v>0</c:v>
                </c:pt>
                <c:pt idx="1">
                  <c:v>5.0000000000000001E-4</c:v>
                </c:pt>
                <c:pt idx="2">
                  <c:v>3.8500000000000001E-3</c:v>
                </c:pt>
                <c:pt idx="3">
                  <c:v>7.45E-3</c:v>
                </c:pt>
                <c:pt idx="4">
                  <c:v>7.5500000000000003E-3</c:v>
                </c:pt>
                <c:pt idx="5">
                  <c:v>6.45E-3</c:v>
                </c:pt>
                <c:pt idx="6">
                  <c:v>9.2499999999999995E-3</c:v>
                </c:pt>
                <c:pt idx="7">
                  <c:v>2.8049999999999999E-2</c:v>
                </c:pt>
                <c:pt idx="8">
                  <c:v>7.6200000000000004E-2</c:v>
                </c:pt>
                <c:pt idx="9">
                  <c:v>0.14099999999999999</c:v>
                </c:pt>
                <c:pt idx="10">
                  <c:v>0.18229999999999999</c:v>
                </c:pt>
                <c:pt idx="11">
                  <c:v>0.1787</c:v>
                </c:pt>
                <c:pt idx="12">
                  <c:v>0.13664999999999999</c:v>
                </c:pt>
                <c:pt idx="13">
                  <c:v>9.2700000000000005E-2</c:v>
                </c:pt>
                <c:pt idx="14">
                  <c:v>5.7099999999999998E-2</c:v>
                </c:pt>
                <c:pt idx="15">
                  <c:v>3.0700000000000002E-2</c:v>
                </c:pt>
                <c:pt idx="16">
                  <c:v>1.495E-2</c:v>
                </c:pt>
                <c:pt idx="17">
                  <c:v>8.6499999999999997E-3</c:v>
                </c:pt>
                <c:pt idx="18">
                  <c:v>4.3E-3</c:v>
                </c:pt>
                <c:pt idx="19">
                  <c:v>2.3500000000000001E-3</c:v>
                </c:pt>
                <c:pt idx="20">
                  <c:v>1.75E-3</c:v>
                </c:pt>
                <c:pt idx="21">
                  <c:v>8.4999999999999995E-4</c:v>
                </c:pt>
                <c:pt idx="22">
                  <c:v>5.9999999999999995E-4</c:v>
                </c:pt>
                <c:pt idx="23">
                  <c:v>8.4999999999999995E-4</c:v>
                </c:pt>
                <c:pt idx="24">
                  <c:v>5.5000000000000003E-4</c:v>
                </c:pt>
                <c:pt idx="25">
                  <c:v>6.9999999999999999E-4</c:v>
                </c:pt>
                <c:pt idx="26">
                  <c:v>5.0000000000000001E-4</c:v>
                </c:pt>
                <c:pt idx="27">
                  <c:v>4.0000000000000002E-4</c:v>
                </c:pt>
                <c:pt idx="28">
                  <c:v>4.4999999999999999E-4</c:v>
                </c:pt>
                <c:pt idx="29">
                  <c:v>3.5E-4</c:v>
                </c:pt>
                <c:pt idx="30">
                  <c:v>3.5E-4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29203968"/>
        <c:axId val="229204528"/>
      </c:barChart>
      <c:catAx>
        <c:axId val="22920396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de-DE" sz="900" b="0" strike="noStrike" spc="-1">
                    <a:latin typeface="Arial"/>
                  </a:rPr>
                  <a:t>value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de-DE"/>
          </a:p>
        </c:txPr>
        <c:crossAx val="229204528"/>
        <c:crosses val="autoZero"/>
        <c:auto val="1"/>
        <c:lblAlgn val="ctr"/>
        <c:lblOffset val="100"/>
        <c:noMultiLvlLbl val="1"/>
      </c:catAx>
      <c:valAx>
        <c:axId val="22920452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de-DE" sz="900" b="0" strike="noStrike" spc="-1">
                    <a:latin typeface="Arial"/>
                  </a:rPr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de-DE"/>
          </a:p>
        </c:txPr>
        <c:crossAx val="229203968"/>
        <c:crosses val="autoZero"/>
        <c:crossBetween val="between"/>
      </c:valAx>
      <c:spPr>
        <a:solidFill>
          <a:srgbClr val="FFFFFF"/>
        </a:solidFill>
        <a:ln>
          <a:solidFill>
            <a:srgbClr val="B3B3B3"/>
          </a:solidFill>
        </a:ln>
      </c:spPr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de-DE"/>
        </a:p>
      </c:txPr>
    </c:legend>
    <c:plotVisOnly val="1"/>
    <c:dispBlanksAs val="gap"/>
    <c:showDLblsOverMax val="1"/>
  </c:chart>
  <c:spPr>
    <a:solidFill>
      <a:srgbClr val="EEEEEE"/>
    </a:solidFill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</xdr:colOff>
      <xdr:row>23</xdr:row>
      <xdr:rowOff>96480</xdr:rowOff>
    </xdr:from>
    <xdr:to>
      <xdr:col>9</xdr:col>
      <xdr:colOff>595800</xdr:colOff>
      <xdr:row>42</xdr:row>
      <xdr:rowOff>129240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353160</xdr:colOff>
      <xdr:row>23</xdr:row>
      <xdr:rowOff>96480</xdr:rowOff>
    </xdr:from>
    <xdr:to>
      <xdr:col>13</xdr:col>
      <xdr:colOff>903240</xdr:colOff>
      <xdr:row>42</xdr:row>
      <xdr:rowOff>129240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ontrolPanelSetVisible"/>
      <definedName name="obGet"/>
      <definedName name="OBGETPROPERTY"/>
      <definedName name="obMak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33"/>
  <sheetViews>
    <sheetView topLeftCell="A8" zoomScale="75" zoomScaleNormal="75" workbookViewId="0">
      <selection activeCell="F40" sqref="F40"/>
    </sheetView>
  </sheetViews>
  <sheetFormatPr baseColWidth="10" defaultColWidth="8.88671875" defaultRowHeight="13.2" x14ac:dyDescent="0.25"/>
  <cols>
    <col min="1" max="3" width="9.109375" style="1" customWidth="1"/>
    <col min="4" max="7" width="10.6640625" style="1" customWidth="1"/>
    <col min="8" max="8" width="18.6640625" style="1" customWidth="1"/>
    <col min="9" max="10" width="10.6640625" style="1" customWidth="1"/>
    <col min="11" max="11" width="11.6640625" style="1" customWidth="1"/>
    <col min="12" max="12" width="10.6640625" style="2" customWidth="1"/>
    <col min="13" max="256" width="10.6640625" style="1" customWidth="1"/>
    <col min="257" max="1025" width="11.5546875" style="3"/>
  </cols>
  <sheetData>
    <row r="2" spans="2:6" x14ac:dyDescent="0.25">
      <c r="B2" s="4" t="s">
        <v>0</v>
      </c>
    </row>
    <row r="3" spans="2:6" x14ac:dyDescent="0.25">
      <c r="B3" s="5"/>
    </row>
    <row r="5" spans="2:6" x14ac:dyDescent="0.25">
      <c r="B5" s="6" t="s">
        <v>1</v>
      </c>
      <c r="C5" s="6"/>
      <c r="E5" s="6" t="s">
        <v>2</v>
      </c>
      <c r="F5" s="6"/>
    </row>
    <row r="7" spans="2:6" x14ac:dyDescent="0.25">
      <c r="B7" s="7" t="s">
        <v>3</v>
      </c>
      <c r="C7" s="7"/>
      <c r="E7" s="7" t="s">
        <v>4</v>
      </c>
      <c r="F7" s="7"/>
    </row>
    <row r="8" spans="2:6" x14ac:dyDescent="0.25">
      <c r="B8" s="1" t="s">
        <v>5</v>
      </c>
      <c r="C8" s="8" t="b">
        <f>TRUE()</f>
        <v>1</v>
      </c>
      <c r="E8" s="1" t="s">
        <v>6</v>
      </c>
      <c r="F8" s="9" t="s">
        <v>7</v>
      </c>
    </row>
    <row r="9" spans="2:6" x14ac:dyDescent="0.25">
      <c r="E9" s="1" t="s">
        <v>8</v>
      </c>
      <c r="F9" s="10" t="b">
        <f>TRUE()</f>
        <v>1</v>
      </c>
    </row>
    <row r="10" spans="2:6" x14ac:dyDescent="0.25">
      <c r="B10" s="7" t="s">
        <v>9</v>
      </c>
      <c r="C10" s="7"/>
    </row>
    <row r="11" spans="2:6" x14ac:dyDescent="0.25">
      <c r="B11" s="11" t="b">
        <f>[1]!obControlPanelSetVisible(C8)</f>
        <v>1</v>
      </c>
      <c r="E11" s="7" t="s">
        <v>9</v>
      </c>
      <c r="F11" s="7"/>
    </row>
    <row r="12" spans="2:6" x14ac:dyDescent="0.25">
      <c r="E12" s="1" t="s">
        <v>10</v>
      </c>
      <c r="F12" s="1" t="str">
        <f>[1]!OBADDALLJARS(F8,F9)</f>
        <v>\\vmware-host\Shared Folders\finmath-spreadsheets\spreadsheets\Monte Carlo Valuation with Merton Model\lib</v>
      </c>
    </row>
    <row r="14" spans="2:6" x14ac:dyDescent="0.25">
      <c r="B14" s="6" t="s">
        <v>11</v>
      </c>
      <c r="C14" s="6"/>
      <c r="E14" s="6" t="s">
        <v>12</v>
      </c>
      <c r="F14" s="6"/>
    </row>
    <row r="16" spans="2:6" x14ac:dyDescent="0.25">
      <c r="B16" s="7" t="s">
        <v>9</v>
      </c>
      <c r="C16" s="7"/>
      <c r="E16" s="7" t="s">
        <v>13</v>
      </c>
      <c r="F16" s="7"/>
    </row>
    <row r="17" spans="2:6" x14ac:dyDescent="0.25">
      <c r="B17" s="1" t="s">
        <v>14</v>
      </c>
      <c r="C17" s="8" t="str">
        <f>[1]!OBGETPROPERTY("version")</f>
        <v>6.1.0</v>
      </c>
      <c r="E17" s="1" t="s">
        <v>6</v>
      </c>
      <c r="F17" s="9"/>
    </row>
    <row r="18" spans="2:6" x14ac:dyDescent="0.25">
      <c r="B18" s="1" t="s">
        <v>15</v>
      </c>
      <c r="C18" s="1" t="str">
        <f>[1]!OBGETPROPERTY("build")</f>
        <v>60100</v>
      </c>
      <c r="E18" s="1" t="s">
        <v>8</v>
      </c>
      <c r="F18" s="10" t="b">
        <f>TRUE()</f>
        <v>1</v>
      </c>
    </row>
    <row r="20" spans="2:6" x14ac:dyDescent="0.25">
      <c r="E20" s="7" t="s">
        <v>9</v>
      </c>
      <c r="F20" s="7"/>
    </row>
    <row r="21" spans="2:6" x14ac:dyDescent="0.25">
      <c r="B21" s="6" t="s">
        <v>16</v>
      </c>
      <c r="C21" s="6"/>
      <c r="E21" s="1" t="s">
        <v>10</v>
      </c>
      <c r="F21" s="1" t="str">
        <f>[1]!OBADDCLASSES(F17,F18)</f>
        <v>\\vmware-host\Shared Folders\finmath-spreadsheets\spreadsheets\Monte Carlo Valuation with Merton Model\</v>
      </c>
    </row>
    <row r="23" spans="2:6" x14ac:dyDescent="0.25">
      <c r="B23" s="7" t="s">
        <v>9</v>
      </c>
      <c r="C23" s="7"/>
      <c r="E23" s="6" t="s">
        <v>12</v>
      </c>
      <c r="F23" s="6"/>
    </row>
    <row r="24" spans="2:6" x14ac:dyDescent="0.25">
      <c r="B24" s="1" t="s">
        <v>14</v>
      </c>
      <c r="C24" s="8" t="str">
        <f>[1]!obGet([1]!obCall("",obLibs&amp;"net.finmath.information.Library","getVersionString"))</f>
        <v>4.0.6-SNAPSHOT</v>
      </c>
    </row>
    <row r="25" spans="2:6" x14ac:dyDescent="0.25">
      <c r="E25" s="7" t="s">
        <v>13</v>
      </c>
      <c r="F25" s="7"/>
    </row>
    <row r="26" spans="2:6" x14ac:dyDescent="0.25">
      <c r="E26" s="1" t="s">
        <v>6</v>
      </c>
      <c r="F26" s="9"/>
    </row>
    <row r="27" spans="2:6" x14ac:dyDescent="0.25">
      <c r="E27" s="1" t="s">
        <v>8</v>
      </c>
      <c r="F27" s="10" t="b">
        <f>TRUE()</f>
        <v>1</v>
      </c>
    </row>
    <row r="29" spans="2:6" x14ac:dyDescent="0.25">
      <c r="E29" s="7" t="s">
        <v>9</v>
      </c>
      <c r="F29" s="7"/>
    </row>
    <row r="30" spans="2:6" x14ac:dyDescent="0.25">
      <c r="E30" s="1" t="s">
        <v>10</v>
      </c>
      <c r="F30" s="1" t="str">
        <f>[1]!OBADDCLASSES(F26,F27)</f>
        <v>\\vmware-host\Shared Folders\finmath-spreadsheets\spreadsheets\Monte Carlo Valuation with Merton Model\</v>
      </c>
    </row>
    <row r="32" spans="2:6" x14ac:dyDescent="0.25">
      <c r="E32" s="12" t="s">
        <v>17</v>
      </c>
      <c r="F32" s="13"/>
    </row>
    <row r="33" spans="5:5" x14ac:dyDescent="0.25">
      <c r="E33" s="14" t="str">
        <f>IF(OR(ISERROR(F12),ISERROR(F21),ISERROR(F30)),NA(),"")</f>
        <v/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47"/>
  <sheetViews>
    <sheetView tabSelected="1" zoomScale="75" zoomScaleNormal="75" workbookViewId="0"/>
  </sheetViews>
  <sheetFormatPr baseColWidth="10" defaultColWidth="8.88671875" defaultRowHeight="13.2" x14ac:dyDescent="0.25"/>
  <cols>
    <col min="1" max="1" width="5" style="15" customWidth="1"/>
    <col min="2" max="5" width="14.44140625" style="15" customWidth="1"/>
    <col min="6" max="6" width="14.44140625" style="16" customWidth="1"/>
    <col min="7" max="250" width="14.44140625" style="15" customWidth="1"/>
    <col min="251" max="251" width="14.44140625" style="17" customWidth="1"/>
  </cols>
  <sheetData>
    <row r="2" spans="2:1024" s="18" customFormat="1" ht="15" x14ac:dyDescent="0.25">
      <c r="B2" s="18" t="str">
        <f>"Monte Carlo Simulation of Merton Model: This sheet illustrates the use of the class "&amp;C18</f>
        <v>Monte Carlo Simulation of Merton Model: This sheet illustrates the use of the class net.finmath.montecarlo.assetderivativevaluation.MonteCarloMertonModel</v>
      </c>
      <c r="F2" s="19"/>
      <c r="AMC2"/>
      <c r="AMD2"/>
      <c r="AME2"/>
      <c r="AMF2"/>
      <c r="AMG2"/>
      <c r="AMH2"/>
      <c r="AMI2"/>
      <c r="AMJ2"/>
    </row>
    <row r="3" spans="2:1024" s="20" customFormat="1" ht="11.85" customHeight="1" x14ac:dyDescent="0.25">
      <c r="B3" s="21" t="s">
        <v>18</v>
      </c>
      <c r="F3" s="22"/>
      <c r="AMC3"/>
      <c r="AMD3"/>
      <c r="AME3"/>
      <c r="AMF3"/>
      <c r="AMG3"/>
      <c r="AMH3"/>
      <c r="AMI3"/>
      <c r="AMJ3"/>
    </row>
    <row r="4" spans="2:1024" s="20" customFormat="1" ht="11.85" customHeight="1" x14ac:dyDescent="0.25">
      <c r="B4" s="23"/>
      <c r="F4" s="22"/>
      <c r="L4"/>
      <c r="AMC4"/>
      <c r="AMD4"/>
      <c r="AME4"/>
      <c r="AMF4"/>
      <c r="AMG4"/>
      <c r="AMH4"/>
      <c r="AMI4"/>
      <c r="AMJ4"/>
    </row>
    <row r="5" spans="2:1024" ht="11.85" customHeight="1" x14ac:dyDescent="0.25">
      <c r="B5" s="23"/>
      <c r="C5" s="20"/>
      <c r="D5" s="20"/>
    </row>
    <row r="6" spans="2:1024" ht="11.85" customHeight="1" x14ac:dyDescent="0.25">
      <c r="B6" s="24" t="s">
        <v>19</v>
      </c>
      <c r="C6" s="24"/>
      <c r="D6" s="24"/>
      <c r="E6" s="24"/>
      <c r="G6" s="24" t="s">
        <v>20</v>
      </c>
      <c r="H6" s="24"/>
      <c r="I6" s="24"/>
      <c r="J6" s="24"/>
      <c r="L6" s="25" t="str">
        <f>"histogram of "</f>
        <v xml:space="preserve">histogram of </v>
      </c>
      <c r="M6" s="24" t="str">
        <f>[1]!obCall("underlyingValue",B33,"getAssetValue",$G$9,[1]!obMake("","int",0))</f>
        <v>underlyingValue 
[940]</v>
      </c>
    </row>
    <row r="7" spans="2:1024" ht="11.85" customHeight="1" x14ac:dyDescent="0.25">
      <c r="B7" s="15" t="s">
        <v>21</v>
      </c>
      <c r="C7" s="15" t="str">
        <f>obLibs&amp;"net.finmath.time.TimeDiscretizationFromArray"</f>
        <v>net.finmath.time.TimeDiscretizationFromArray</v>
      </c>
    </row>
    <row r="8" spans="2:1024" x14ac:dyDescent="0.25">
      <c r="B8" s="26" t="s">
        <v>3</v>
      </c>
      <c r="C8" s="26"/>
      <c r="D8" s="26"/>
      <c r="E8" s="26"/>
      <c r="G8" s="26" t="s">
        <v>3</v>
      </c>
      <c r="H8" s="26"/>
      <c r="I8" s="26"/>
      <c r="J8" s="26"/>
      <c r="L8" s="15">
        <v>0</v>
      </c>
      <c r="M8" s="15">
        <f t="array" ref="M8:M38">TRANSPOSE([1]!obGet([1]!obCall("",M6,"getHistogram",[1]!obMake("","double[]",L8:L38))))</f>
        <v>0</v>
      </c>
    </row>
    <row r="9" spans="2:1024" ht="11.85" customHeight="1" x14ac:dyDescent="0.25">
      <c r="B9" s="27" t="str">
        <f>[1]!obMake(C9,D9,E9)</f>
        <v>td.start 
[653]</v>
      </c>
      <c r="C9" s="27" t="s">
        <v>22</v>
      </c>
      <c r="D9" s="27" t="s">
        <v>23</v>
      </c>
      <c r="E9" s="15">
        <v>0</v>
      </c>
      <c r="G9" s="27" t="str">
        <f>[1]!obMake(H9,I9,J9)</f>
        <v>optionMaturity 
[651]</v>
      </c>
      <c r="H9" s="27" t="s">
        <v>24</v>
      </c>
      <c r="I9" s="27" t="s">
        <v>23</v>
      </c>
      <c r="J9" s="28">
        <v>1</v>
      </c>
      <c r="L9" s="15">
        <f t="shared" ref="L9:L38" si="0">L8+10</f>
        <v>10</v>
      </c>
      <c r="M9" s="15">
        <v>5.0000000000000001E-4</v>
      </c>
    </row>
    <row r="10" spans="2:1024" ht="11.85" customHeight="1" x14ac:dyDescent="0.25">
      <c r="B10" s="27" t="str">
        <f>[1]!obMake(C10,D10,E10)</f>
        <v>td.num 
[648]</v>
      </c>
      <c r="C10" s="27" t="s">
        <v>25</v>
      </c>
      <c r="D10" s="27" t="s">
        <v>26</v>
      </c>
      <c r="E10" s="15">
        <v>50</v>
      </c>
      <c r="L10" s="15">
        <f t="shared" si="0"/>
        <v>20</v>
      </c>
      <c r="M10" s="15">
        <v>3.8500000000000001E-3</v>
      </c>
    </row>
    <row r="11" spans="2:1024" ht="11.85" customHeight="1" x14ac:dyDescent="0.25">
      <c r="B11" s="27" t="str">
        <f>[1]!obMake(C11,D11,E11)</f>
        <v>td.step 
[645]</v>
      </c>
      <c r="C11" s="27" t="s">
        <v>27</v>
      </c>
      <c r="D11" s="27" t="s">
        <v>23</v>
      </c>
      <c r="E11" s="15">
        <v>0.1</v>
      </c>
      <c r="G11" s="24" t="s">
        <v>28</v>
      </c>
      <c r="H11" s="24"/>
      <c r="I11" s="24"/>
      <c r="J11" s="24"/>
      <c r="L11" s="15">
        <f t="shared" si="0"/>
        <v>30</v>
      </c>
      <c r="M11" s="15">
        <v>7.45E-3</v>
      </c>
    </row>
    <row r="12" spans="2:1024" ht="11.85" customHeight="1" x14ac:dyDescent="0.25">
      <c r="B12"/>
      <c r="D12" s="27"/>
      <c r="H12" s="16" t="s">
        <v>29</v>
      </c>
      <c r="I12" s="16" t="s">
        <v>30</v>
      </c>
      <c r="J12" s="16" t="s">
        <v>31</v>
      </c>
      <c r="L12" s="15">
        <f t="shared" si="0"/>
        <v>40</v>
      </c>
      <c r="M12" s="15">
        <v>7.5500000000000003E-3</v>
      </c>
    </row>
    <row r="13" spans="2:1024" ht="11.85" customHeight="1" x14ac:dyDescent="0.25">
      <c r="B13" s="26" t="s">
        <v>32</v>
      </c>
      <c r="C13" s="26"/>
      <c r="D13" s="26"/>
      <c r="E13" s="26"/>
      <c r="G13" s="29"/>
      <c r="H13" s="16"/>
      <c r="I13" s="16"/>
      <c r="J13" s="30"/>
      <c r="L13" s="15">
        <f t="shared" si="0"/>
        <v>50</v>
      </c>
      <c r="M13" s="15">
        <v>6.45E-3</v>
      </c>
    </row>
    <row r="14" spans="2:1024" ht="11.85" customHeight="1" x14ac:dyDescent="0.25">
      <c r="B14" s="27" t="str">
        <f>[1]!obMake(C14,C7,B9:B11)</f>
        <v>timeDiscretization 
[751]</v>
      </c>
      <c r="C14" s="15" t="s">
        <v>33</v>
      </c>
      <c r="G14" s="29"/>
      <c r="H14" s="16">
        <v>50</v>
      </c>
      <c r="I14" s="31">
        <f>[1]!obGet([1]!obCall("",[1]!obMake("",obLibs&amp;"net.finmath.montecarlo.assetderivativevaluation.products.EuropeanOption",$G$9, [1]!obMake("","double",H14)),"getValue",$B$33))</f>
        <v>52.572192610511102</v>
      </c>
      <c r="J14" s="31">
        <f>[1]!obGet([1]!obCall("",obLibs&amp;"net.finmath.functions.AnalyticFormulas","blackScholesOptionImpliedVolatility",[1]!obMake("","double",$E$23*EXP($E$24*$J$9)),$G$9,[1]!obMake("","double",H14),[1]!obMake("","double",EXP(-$E$24*$J$9)),[1]!obMake("","double",I14)))</f>
        <v>0.34605700356797431</v>
      </c>
      <c r="L14" s="15">
        <f t="shared" si="0"/>
        <v>60</v>
      </c>
      <c r="M14" s="15">
        <v>9.2499999999999995E-3</v>
      </c>
    </row>
    <row r="15" spans="2:1024" ht="11.85" customHeight="1" x14ac:dyDescent="0.25">
      <c r="G15" s="16"/>
      <c r="H15" s="16">
        <f t="shared" ref="H15:H33" si="1">H14+10</f>
        <v>60</v>
      </c>
      <c r="I15" s="31">
        <f>[1]!obGet([1]!obCall("",[1]!obMake("",obLibs&amp;"net.finmath.montecarlo.assetderivativevaluation.products.EuropeanOption",$G$9, [1]!obMake("","double",H15)),"getValue",$B$33))</f>
        <v>43.344709059215845</v>
      </c>
      <c r="J15" s="31">
        <f>[1]!obGet([1]!obCall("",obLibs&amp;"net.finmath.functions.AnalyticFormulas","blackScholesOptionImpliedVolatility",[1]!obMake("","double",$E$23*EXP($E$24*$J$9)),$G$9,[1]!obMake("","double",H15),[1]!obMake("","double",EXP(-$E$24*$J$9)),[1]!obMake("","double",I15)))</f>
        <v>0.32513685291794037</v>
      </c>
      <c r="L15" s="15">
        <f t="shared" si="0"/>
        <v>70</v>
      </c>
      <c r="M15" s="15">
        <v>2.8049999999999999E-2</v>
      </c>
    </row>
    <row r="16" spans="2:1024" ht="11.85" customHeight="1" x14ac:dyDescent="0.25">
      <c r="H16" s="16">
        <f t="shared" si="1"/>
        <v>70</v>
      </c>
      <c r="I16" s="31">
        <f>[1]!obGet([1]!obCall("",[1]!obMake("",obLibs&amp;"net.finmath.montecarlo.assetderivativevaluation.products.EuropeanOption",$G$9, [1]!obMake("","double",H16)),"getValue",$B$33))</f>
        <v>34.27277233280121</v>
      </c>
      <c r="J16" s="31">
        <f>[1]!obGet([1]!obCall("",obLibs&amp;"net.finmath.functions.AnalyticFormulas","blackScholesOptionImpliedVolatility",[1]!obMake("","double",$E$23*EXP($E$24*$J$9)),$G$9,[1]!obMake("","double",H16),[1]!obMake("","double",EXP(-$E$24*$J$9)),[1]!obMake("","double",I16)))</f>
        <v>0.29016198762592349</v>
      </c>
      <c r="L16" s="15">
        <f t="shared" si="0"/>
        <v>80</v>
      </c>
      <c r="M16" s="15">
        <v>7.6200000000000004E-2</v>
      </c>
    </row>
    <row r="17" spans="2:13" ht="11.85" customHeight="1" x14ac:dyDescent="0.25">
      <c r="B17" s="24" t="s">
        <v>34</v>
      </c>
      <c r="C17" s="24"/>
      <c r="D17" s="24"/>
      <c r="E17" s="24"/>
      <c r="H17" s="16">
        <f t="shared" si="1"/>
        <v>80</v>
      </c>
      <c r="I17" s="31">
        <f>[1]!obGet([1]!obCall("",[1]!obMake("",obLibs&amp;"net.finmath.montecarlo.assetderivativevaluation.products.EuropeanOption",$G$9, [1]!obMake("","double",H17)),"getValue",$B$33))</f>
        <v>25.67481312678855</v>
      </c>
      <c r="J17" s="31">
        <f>[1]!obGet([1]!obCall("",obLibs&amp;"net.finmath.functions.AnalyticFormulas","blackScholesOptionImpliedVolatility",[1]!obMake("","double",$E$23*EXP($E$24*$J$9)),$G$9,[1]!obMake("","double",H17),[1]!obMake("","double",EXP(-$E$24*$J$9)),[1]!obMake("","double",I17)))</f>
        <v>0.26338920250158937</v>
      </c>
      <c r="L17" s="15">
        <f t="shared" si="0"/>
        <v>90</v>
      </c>
      <c r="M17" s="15">
        <v>0.14099999999999999</v>
      </c>
    </row>
    <row r="18" spans="2:13" ht="11.85" customHeight="1" x14ac:dyDescent="0.25">
      <c r="B18" s="15" t="s">
        <v>21</v>
      </c>
      <c r="C18" s="15" t="s">
        <v>35</v>
      </c>
      <c r="H18" s="16">
        <f t="shared" si="1"/>
        <v>90</v>
      </c>
      <c r="I18" s="31">
        <f>[1]!obGet([1]!obCall("",[1]!obMake("",obLibs&amp;"net.finmath.montecarlo.assetderivativevaluation.products.EuropeanOption",$G$9, [1]!obMake("","double",H18)),"getValue",$B$33))</f>
        <v>18.109735349787197</v>
      </c>
      <c r="J18" s="31">
        <f>[1]!obGet([1]!obCall("",obLibs&amp;"net.finmath.functions.AnalyticFormulas","blackScholesOptionImpliedVolatility",[1]!obMake("","double",$E$23*EXP($E$24*$J$9)),$G$9,[1]!obMake("","double",H18),[1]!obMake("","double",EXP(-$E$24*$J$9)),[1]!obMake("","double",I18)))</f>
        <v>0.24897160556775294</v>
      </c>
      <c r="L18" s="15">
        <f t="shared" si="0"/>
        <v>100</v>
      </c>
      <c r="M18" s="15">
        <v>0.18229999999999999</v>
      </c>
    </row>
    <row r="19" spans="2:13" ht="11.85" customHeight="1" x14ac:dyDescent="0.25">
      <c r="B19" s="26" t="s">
        <v>3</v>
      </c>
      <c r="C19" s="26"/>
      <c r="D19" s="26"/>
      <c r="E19" s="26"/>
      <c r="H19" s="16">
        <f t="shared" si="1"/>
        <v>100</v>
      </c>
      <c r="I19" s="31">
        <f>[1]!obGet([1]!obCall("",[1]!obMake("",obLibs&amp;"net.finmath.montecarlo.assetderivativevaluation.products.EuropeanOption",$G$9, [1]!obMake("","double",H19)),"getValue",$B$33))</f>
        <v>12.11469266263858</v>
      </c>
      <c r="J19" s="31">
        <f>[1]!obGet([1]!obCall("",obLibs&amp;"net.finmath.functions.AnalyticFormulas","blackScholesOptionImpliedVolatility",[1]!obMake("","double",$E$23*EXP($E$24*$J$9)),$G$9,[1]!obMake("","double",H19),[1]!obMake("","double",EXP(-$E$24*$J$9)),[1]!obMake("","double",I19)))</f>
        <v>0.244150090312999</v>
      </c>
      <c r="L19" s="15">
        <f t="shared" si="0"/>
        <v>110</v>
      </c>
      <c r="M19" s="15">
        <v>0.1787</v>
      </c>
    </row>
    <row r="20" spans="2:13" ht="11.85" customHeight="1" x14ac:dyDescent="0.25">
      <c r="B20" s="15" t="str">
        <f>B14</f>
        <v>timeDiscretization 
[751]</v>
      </c>
      <c r="C20" s="27"/>
      <c r="D20" s="27" t="s">
        <v>36</v>
      </c>
      <c r="E20" s="27"/>
      <c r="H20" s="16">
        <f t="shared" si="1"/>
        <v>110</v>
      </c>
      <c r="I20" s="31">
        <f>[1]!obGet([1]!obCall("",[1]!obMake("",obLibs&amp;"net.finmath.montecarlo.assetderivativevaluation.products.EuropeanOption",$G$9, [1]!obMake("","double",H20)),"getValue",$B$33))</f>
        <v>7.8666085657922986</v>
      </c>
      <c r="J20" s="31">
        <f>[1]!obGet([1]!obCall("",obLibs&amp;"net.finmath.functions.AnalyticFormulas","blackScholesOptionImpliedVolatility",[1]!obMake("","double",$E$23*EXP($E$24*$J$9)),$G$9,[1]!obMake("","double",H20),[1]!obMake("","double",EXP(-$E$24*$J$9)),[1]!obMake("","double",I20)))</f>
        <v>0.24598809314292516</v>
      </c>
      <c r="L20" s="15">
        <f t="shared" si="0"/>
        <v>120</v>
      </c>
      <c r="M20" s="15">
        <v>0.13664999999999999</v>
      </c>
    </row>
    <row r="21" spans="2:13" ht="11.85" customHeight="1" x14ac:dyDescent="0.25">
      <c r="B21" s="27" t="str">
        <f>[1]!obMake(C21,D21,E21)</f>
        <v>numberOfPaths 
[644]</v>
      </c>
      <c r="C21" s="27" t="s">
        <v>37</v>
      </c>
      <c r="D21" s="27" t="s">
        <v>26</v>
      </c>
      <c r="E21" s="27">
        <v>20000</v>
      </c>
      <c r="H21" s="16">
        <f t="shared" si="1"/>
        <v>120</v>
      </c>
      <c r="I21" s="31">
        <f>[1]!obGet([1]!obCall("",[1]!obMake("",obLibs&amp;"net.finmath.montecarlo.assetderivativevaluation.products.EuropeanOption",$G$9, [1]!obMake("","double",H21)),"getValue",$B$33))</f>
        <v>5.1419881808176946</v>
      </c>
      <c r="J21" s="31">
        <f>[1]!obGet([1]!obCall("",obLibs&amp;"net.finmath.functions.AnalyticFormulas","blackScholesOptionImpliedVolatility",[1]!obMake("","double",$E$23*EXP($E$24*$J$9)),$G$9,[1]!obMake("","double",H21),[1]!obMake("","double",EXP(-$E$24*$J$9)),[1]!obMake("","double",I21)))</f>
        <v>0.25316569196461253</v>
      </c>
      <c r="L21" s="15">
        <f t="shared" si="0"/>
        <v>130</v>
      </c>
      <c r="M21" s="15">
        <v>9.2700000000000005E-2</v>
      </c>
    </row>
    <row r="22" spans="2:13" ht="11.85" customHeight="1" x14ac:dyDescent="0.25">
      <c r="B22" s="27" t="str">
        <f>[1]!obMake(C22,D22,E22)</f>
        <v>seed 
[647]</v>
      </c>
      <c r="C22" s="27" t="s">
        <v>38</v>
      </c>
      <c r="D22" s="27" t="s">
        <v>26</v>
      </c>
      <c r="E22" s="27">
        <v>3141</v>
      </c>
      <c r="H22" s="16">
        <f t="shared" si="1"/>
        <v>130</v>
      </c>
      <c r="I22" s="31">
        <f>[1]!obGet([1]!obCall("",[1]!obMake("",obLibs&amp;"net.finmath.montecarlo.assetderivativevaluation.products.EuropeanOption",$G$9, [1]!obMake("","double",H22)),"getValue",$B$33))</f>
        <v>3.5025783472115042</v>
      </c>
      <c r="J22" s="31">
        <f>[1]!obGet([1]!obCall("",obLibs&amp;"net.finmath.functions.AnalyticFormulas","blackScholesOptionImpliedVolatility",[1]!obMake("","double",$E$23*EXP($E$24*$J$9)),$G$9,[1]!obMake("","double",H22),[1]!obMake("","double",EXP(-$E$24*$J$9)),[1]!obMake("","double",I22)))</f>
        <v>0.26459424299456868</v>
      </c>
      <c r="L22" s="15">
        <f t="shared" si="0"/>
        <v>140</v>
      </c>
      <c r="M22" s="15">
        <v>5.7099999999999998E-2</v>
      </c>
    </row>
    <row r="23" spans="2:13" ht="11.85" customHeight="1" x14ac:dyDescent="0.25">
      <c r="B23" s="27" t="str">
        <f>[1]!obMake(C23,D23,E23)</f>
        <v>initialValue 
[650]</v>
      </c>
      <c r="C23" s="27" t="s">
        <v>39</v>
      </c>
      <c r="D23" s="27" t="s">
        <v>23</v>
      </c>
      <c r="E23" s="27">
        <v>100</v>
      </c>
      <c r="H23" s="16">
        <f t="shared" si="1"/>
        <v>140</v>
      </c>
      <c r="I23" s="31">
        <f>[1]!obGet([1]!obCall("",[1]!obMake("",obLibs&amp;"net.finmath.montecarlo.assetderivativevaluation.products.EuropeanOption",$G$9, [1]!obMake("","double",H23)),"getValue",$B$33))</f>
        <v>2.5730707296769624</v>
      </c>
      <c r="J23" s="31">
        <f>[1]!obGet([1]!obCall("",obLibs&amp;"net.finmath.functions.AnalyticFormulas","blackScholesOptionImpliedVolatility",[1]!obMake("","double",$E$23*EXP($E$24*$J$9)),$G$9,[1]!obMake("","double",H23),[1]!obMake("","double",EXP(-$E$24*$J$9)),[1]!obMake("","double",I23)))</f>
        <v>0.28049891148313533</v>
      </c>
      <c r="L23" s="15">
        <f t="shared" si="0"/>
        <v>150</v>
      </c>
      <c r="M23" s="15">
        <v>3.0700000000000002E-2</v>
      </c>
    </row>
    <row r="24" spans="2:13" ht="11.85" customHeight="1" x14ac:dyDescent="0.25">
      <c r="B24" s="27" t="str">
        <f>[1]!obMake(C24,D24,E24)</f>
        <v>riskFreeRate 
[652]</v>
      </c>
      <c r="C24" s="27" t="s">
        <v>40</v>
      </c>
      <c r="D24" s="27" t="s">
        <v>23</v>
      </c>
      <c r="E24" s="27">
        <v>0.05</v>
      </c>
      <c r="H24" s="16">
        <f t="shared" si="1"/>
        <v>150</v>
      </c>
      <c r="I24" s="31">
        <f>[1]!obGet([1]!obCall("",[1]!obMake("",obLibs&amp;"net.finmath.montecarlo.assetderivativevaluation.products.EuropeanOption",$G$9, [1]!obMake("","double",H24)),"getValue",$B$33))</f>
        <v>2.0482637607780516</v>
      </c>
      <c r="J24" s="31">
        <f>[1]!obGet([1]!obCall("",obLibs&amp;"net.finmath.functions.AnalyticFormulas","blackScholesOptionImpliedVolatility",[1]!obMake("","double",$E$23*EXP($E$24*$J$9)),$G$9,[1]!obMake("","double",H24),[1]!obMake("","double",EXP(-$E$24*$J$9)),[1]!obMake("","double",I24)))</f>
        <v>0.29958330296812796</v>
      </c>
      <c r="L24" s="15">
        <f t="shared" si="0"/>
        <v>160</v>
      </c>
      <c r="M24" s="15">
        <v>1.495E-2</v>
      </c>
    </row>
    <row r="25" spans="2:13" ht="11.85" customHeight="1" x14ac:dyDescent="0.25">
      <c r="B25" s="27" t="str">
        <f>[1]!obMake(C25,D25,E25)</f>
        <v>volatility 
[643]</v>
      </c>
      <c r="C25" s="27" t="s">
        <v>41</v>
      </c>
      <c r="D25" s="27" t="s">
        <v>23</v>
      </c>
      <c r="E25" s="27">
        <v>0.2</v>
      </c>
      <c r="F25"/>
      <c r="H25" s="16">
        <f t="shared" si="1"/>
        <v>160</v>
      </c>
      <c r="I25" s="31">
        <f>[1]!obGet([1]!obCall("",[1]!obMake("",obLibs&amp;"net.finmath.montecarlo.assetderivativevaluation.products.EuropeanOption",$G$9, [1]!obMake("","double",H25)),"getValue",$B$33))</f>
        <v>1.7295811114876212</v>
      </c>
      <c r="J25" s="31">
        <f>[1]!obGet([1]!obCall("",obLibs&amp;"net.finmath.functions.AnalyticFormulas","blackScholesOptionImpliedVolatility",[1]!obMake("","double",$E$23*EXP($E$24*$J$9)),$G$9,[1]!obMake("","double",H25),[1]!obMake("","double",EXP(-$E$24*$J$9)),[1]!obMake("","double",I25)))</f>
        <v>0.31975552887565439</v>
      </c>
      <c r="L25" s="15">
        <f t="shared" si="0"/>
        <v>170</v>
      </c>
      <c r="M25" s="15">
        <v>8.6499999999999997E-3</v>
      </c>
    </row>
    <row r="26" spans="2:13" ht="11.85" customHeight="1" x14ac:dyDescent="0.25">
      <c r="B26" s="27" t="str">
        <f>[1]!obMake(C26,D26,E26)</f>
        <v>jumpIntensity 
[646]</v>
      </c>
      <c r="C26" s="15" t="s">
        <v>42</v>
      </c>
      <c r="D26" s="27" t="s">
        <v>23</v>
      </c>
      <c r="E26" s="27">
        <f>F26/100*0.5</f>
        <v>0.08</v>
      </c>
      <c r="F26" s="16">
        <v>16</v>
      </c>
      <c r="H26" s="16">
        <f t="shared" si="1"/>
        <v>170</v>
      </c>
      <c r="I26" s="31">
        <f>[1]!obGet([1]!obCall("",[1]!obMake("",obLibs&amp;"net.finmath.montecarlo.assetderivativevaluation.products.EuropeanOption",$G$9, [1]!obMake("","double",H26)),"getValue",$B$33))</f>
        <v>1.5203209644401694</v>
      </c>
      <c r="J26" s="31">
        <f>[1]!obGet([1]!obCall("",obLibs&amp;"net.finmath.functions.AnalyticFormulas","blackScholesOptionImpliedVolatility",[1]!obMake("","double",$E$23*EXP($E$24*$J$9)),$G$9,[1]!obMake("","double",H26),[1]!obMake("","double",EXP(-$E$24*$J$9)),[1]!obMake("","double",I26)))</f>
        <v>0.33986763840411266</v>
      </c>
      <c r="L26" s="15">
        <f t="shared" si="0"/>
        <v>180</v>
      </c>
      <c r="M26" s="15">
        <v>4.3E-3</v>
      </c>
    </row>
    <row r="27" spans="2:13" ht="11.85" customHeight="1" x14ac:dyDescent="0.25">
      <c r="B27" s="27" t="str">
        <f>[1]!obMake(C27,D27,E27)</f>
        <v>jumpSizeMean 
[649]</v>
      </c>
      <c r="C27" s="15" t="s">
        <v>43</v>
      </c>
      <c r="D27" s="27" t="s">
        <v>23</v>
      </c>
      <c r="E27" s="27">
        <v>0</v>
      </c>
      <c r="H27" s="16">
        <f t="shared" si="1"/>
        <v>180</v>
      </c>
      <c r="I27" s="31">
        <f>[1]!obGet([1]!obCall("",[1]!obMake("",obLibs&amp;"net.finmath.montecarlo.assetderivativevaluation.products.EuropeanOption",$G$9, [1]!obMake("","double",H27)),"getValue",$B$33))</f>
        <v>1.3711658940629226</v>
      </c>
      <c r="J27" s="31">
        <f>[1]!obGet([1]!obCall("",obLibs&amp;"net.finmath.functions.AnalyticFormulas","blackScholesOptionImpliedVolatility",[1]!obMake("","double",$E$23*EXP($E$24*$J$9)),$G$9,[1]!obMake("","double",H27),[1]!obMake("","double",EXP(-$E$24*$J$9)),[1]!obMake("","double",I27)))</f>
        <v>0.35925181303256493</v>
      </c>
      <c r="L27" s="15">
        <f t="shared" si="0"/>
        <v>190</v>
      </c>
      <c r="M27" s="15">
        <v>2.3500000000000001E-3</v>
      </c>
    </row>
    <row r="28" spans="2:13" ht="11.85" customHeight="1" x14ac:dyDescent="0.25">
      <c r="B28" s="27" t="str">
        <f>[1]!obMake(C28,D28,E28)</f>
        <v>jumpSizeStdDev 
[642]</v>
      </c>
      <c r="C28" s="15" t="s">
        <v>44</v>
      </c>
      <c r="D28" s="27" t="s">
        <v>23</v>
      </c>
      <c r="E28" s="27">
        <v>0.8</v>
      </c>
      <c r="H28" s="16">
        <f t="shared" si="1"/>
        <v>190</v>
      </c>
      <c r="I28" s="31">
        <f>[1]!obGet([1]!obCall("",[1]!obMake("",obLibs&amp;"net.finmath.montecarlo.assetderivativevaluation.products.EuropeanOption",$G$9, [1]!obMake("","double",H28)),"getValue",$B$33))</f>
        <v>1.2541137827253823</v>
      </c>
      <c r="J28" s="31">
        <f>[1]!obGet([1]!obCall("",obLibs&amp;"net.finmath.functions.AnalyticFormulas","blackScholesOptionImpliedVolatility",[1]!obMake("","double",$E$23*EXP($E$24*$J$9)),$G$9,[1]!obMake("","double",H28),[1]!obMake("","double",EXP(-$E$24*$J$9)),[1]!obMake("","double",I28)))</f>
        <v>0.37741112689237777</v>
      </c>
      <c r="L28" s="15">
        <f t="shared" si="0"/>
        <v>200</v>
      </c>
      <c r="M28" s="15">
        <v>1.75E-3</v>
      </c>
    </row>
    <row r="29" spans="2:13" ht="11.85" customHeight="1" x14ac:dyDescent="0.25">
      <c r="C29" s="27"/>
      <c r="D29" s="27"/>
      <c r="E29" s="27"/>
      <c r="H29" s="16">
        <f t="shared" si="1"/>
        <v>200</v>
      </c>
      <c r="I29" s="31">
        <f>[1]!obGet([1]!obCall("",[1]!obMake("",obLibs&amp;"net.finmath.montecarlo.assetderivativevaluation.products.EuropeanOption",$G$9, [1]!obMake("","double",H29)),"getValue",$B$33))</f>
        <v>1.155033196791782</v>
      </c>
      <c r="J29" s="31">
        <f>[1]!obGet([1]!obCall("",obLibs&amp;"net.finmath.functions.AnalyticFormulas","blackScholesOptionImpliedVolatility",[1]!obMake("","double",$E$23*EXP($E$24*$J$9)),$G$9,[1]!obMake("","double",H29),[1]!obMake("","double",EXP(-$E$24*$J$9)),[1]!obMake("","double",I29)))</f>
        <v>0.39413525593693222</v>
      </c>
      <c r="L29" s="15">
        <f t="shared" si="0"/>
        <v>210</v>
      </c>
      <c r="M29" s="15">
        <v>8.4999999999999995E-4</v>
      </c>
    </row>
    <row r="30" spans="2:13" ht="11.85" customHeight="1" x14ac:dyDescent="0.25">
      <c r="B30" s="32"/>
      <c r="C30" s="27"/>
      <c r="D30" s="27"/>
      <c r="E30" s="32"/>
      <c r="H30" s="16">
        <f t="shared" si="1"/>
        <v>210</v>
      </c>
      <c r="I30" s="31">
        <f>[1]!obGet([1]!obCall("",[1]!obMake("",obLibs&amp;"net.finmath.montecarlo.assetderivativevaluation.products.EuropeanOption",$G$9, [1]!obMake("","double",H30)),"getValue",$B$33))</f>
        <v>1.0686454598604442</v>
      </c>
      <c r="J30" s="31">
        <f>[1]!obGet([1]!obCall("",obLibs&amp;"net.finmath.functions.AnalyticFormulas","blackScholesOptionImpliedVolatility",[1]!obMake("","double",$E$23*EXP($E$24*$J$9)),$G$9,[1]!obMake("","double",H30),[1]!obMake("","double",EXP(-$E$24*$J$9)),[1]!obMake("","double",I30)))</f>
        <v>0.40952186936438195</v>
      </c>
      <c r="L30" s="15">
        <f t="shared" si="0"/>
        <v>220</v>
      </c>
      <c r="M30" s="15">
        <v>5.9999999999999995E-4</v>
      </c>
    </row>
    <row r="31" spans="2:13" ht="11.85" customHeight="1" x14ac:dyDescent="0.25">
      <c r="H31" s="16">
        <f t="shared" si="1"/>
        <v>220</v>
      </c>
      <c r="I31" s="31">
        <f>[1]!obGet([1]!obCall("",[1]!obMake("",obLibs&amp;"net.finmath.montecarlo.assetderivativevaluation.products.EuropeanOption",$G$9, [1]!obMake("","double",H31)),"getValue",$B$33))</f>
        <v>0.98878362267440223</v>
      </c>
      <c r="J31" s="31">
        <f>[1]!obGet([1]!obCall("",obLibs&amp;"net.finmath.functions.AnalyticFormulas","blackScholesOptionImpliedVolatility",[1]!obMake("","double",$E$23*EXP($E$24*$J$9)),$G$9,[1]!obMake("","double",H31),[1]!obMake("","double",EXP(-$E$24*$J$9)),[1]!obMake("","double",I31)))</f>
        <v>0.42344012203250242</v>
      </c>
      <c r="L31" s="15">
        <f t="shared" si="0"/>
        <v>230</v>
      </c>
      <c r="M31" s="15">
        <v>8.4999999999999995E-4</v>
      </c>
    </row>
    <row r="32" spans="2:13" ht="11.85" customHeight="1" x14ac:dyDescent="0.25">
      <c r="B32" s="26" t="s">
        <v>32</v>
      </c>
      <c r="C32" s="26"/>
      <c r="D32" s="26"/>
      <c r="E32" s="26"/>
      <c r="H32" s="16">
        <f t="shared" si="1"/>
        <v>230</v>
      </c>
      <c r="I32" s="31">
        <f>[1]!obGet([1]!obCall("",[1]!obMake("",obLibs&amp;"net.finmath.montecarlo.assetderivativevaluation.products.EuropeanOption",$G$9, [1]!obMake("","double",H32)),"getValue",$B$33))</f>
        <v>0.91494615308866556</v>
      </c>
      <c r="J32" s="31">
        <f>[1]!obGet([1]!obCall("",obLibs&amp;"net.finmath.functions.AnalyticFormulas","blackScholesOptionImpliedVolatility",[1]!obMake("","double",$E$23*EXP($E$24*$J$9)),$G$9,[1]!obMake("","double",H32),[1]!obMake("","double",EXP(-$E$24*$J$9)),[1]!obMake("","double",I32)))</f>
        <v>0.43608082228778144</v>
      </c>
      <c r="L32" s="15">
        <f t="shared" si="0"/>
        <v>240</v>
      </c>
      <c r="M32" s="15">
        <v>5.5000000000000003E-4</v>
      </c>
    </row>
    <row r="33" spans="2:13" ht="11.85" customHeight="1" x14ac:dyDescent="0.25">
      <c r="B33" s="27" t="str">
        <f>[1]!obMake("model",obLibs&amp;C18,B20:B28)</f>
        <v>model 
[778]</v>
      </c>
      <c r="C33" s="27"/>
      <c r="D33" s="27"/>
      <c r="E33" s="27"/>
      <c r="H33" s="16">
        <f t="shared" si="1"/>
        <v>240</v>
      </c>
      <c r="I33" s="31">
        <f>[1]!obGet([1]!obCall("",[1]!obMake("",obLibs&amp;"net.finmath.montecarlo.assetderivativevaluation.products.EuropeanOption",$G$9, [1]!obMake("","double",H33)),"getValue",$B$33))</f>
        <v>0.84818242706945679</v>
      </c>
      <c r="J33" s="31">
        <f>[1]!obGet([1]!obCall("",obLibs&amp;"net.finmath.functions.AnalyticFormulas","blackScholesOptionImpliedVolatility",[1]!obMake("","double",$E$23*EXP($E$24*$J$9)),$G$9,[1]!obMake("","double",H33),[1]!obMake("","double",EXP(-$E$24*$J$9)),[1]!obMake("","double",I33)))</f>
        <v>0.44774215848460186</v>
      </c>
      <c r="L33" s="15">
        <f t="shared" si="0"/>
        <v>250</v>
      </c>
      <c r="M33" s="15">
        <v>6.9999999999999999E-4</v>
      </c>
    </row>
    <row r="34" spans="2:13" ht="11.85" customHeight="1" x14ac:dyDescent="0.25">
      <c r="H34" s="16"/>
      <c r="I34" s="16"/>
      <c r="J34" s="16"/>
      <c r="L34" s="15">
        <f t="shared" si="0"/>
        <v>260</v>
      </c>
      <c r="M34" s="15">
        <v>5.0000000000000001E-4</v>
      </c>
    </row>
    <row r="35" spans="2:13" ht="11.85" customHeight="1" x14ac:dyDescent="0.25">
      <c r="B35" s="33" t="s">
        <v>45</v>
      </c>
      <c r="H35" s="16"/>
      <c r="I35" s="16"/>
      <c r="J35" s="16"/>
      <c r="L35" s="15">
        <f t="shared" si="0"/>
        <v>270</v>
      </c>
      <c r="M35" s="15">
        <v>4.0000000000000002E-4</v>
      </c>
    </row>
    <row r="36" spans="2:13" ht="11.85" customHeight="1" x14ac:dyDescent="0.25">
      <c r="H36" s="16"/>
      <c r="I36" s="16"/>
      <c r="J36" s="16"/>
      <c r="L36" s="15">
        <f t="shared" si="0"/>
        <v>280</v>
      </c>
      <c r="M36" s="15">
        <v>4.4999999999999999E-4</v>
      </c>
    </row>
    <row r="37" spans="2:13" ht="11.85" customHeight="1" x14ac:dyDescent="0.25">
      <c r="B37" s="33" t="s">
        <v>46</v>
      </c>
      <c r="H37" s="16"/>
      <c r="I37" s="16"/>
      <c r="J37" s="16"/>
      <c r="L37" s="15">
        <f t="shared" si="0"/>
        <v>290</v>
      </c>
      <c r="M37" s="15">
        <v>3.5E-4</v>
      </c>
    </row>
    <row r="38" spans="2:13" ht="11.85" customHeight="1" x14ac:dyDescent="0.25">
      <c r="B38" s="15" t="s">
        <v>41</v>
      </c>
      <c r="C38" s="15">
        <v>0.1</v>
      </c>
      <c r="H38" s="16"/>
      <c r="I38" s="16"/>
      <c r="J38" s="16"/>
      <c r="L38" s="15">
        <f t="shared" si="0"/>
        <v>300</v>
      </c>
      <c r="M38" s="15">
        <v>3.5E-4</v>
      </c>
    </row>
    <row r="39" spans="2:13" ht="11.85" customHeight="1" x14ac:dyDescent="0.25">
      <c r="B39" s="15" t="s">
        <v>42</v>
      </c>
      <c r="C39" s="15">
        <v>0.08</v>
      </c>
      <c r="H39" s="16"/>
      <c r="I39" s="16"/>
      <c r="J39" s="16"/>
    </row>
    <row r="40" spans="2:13" ht="11.85" customHeight="1" x14ac:dyDescent="0.25">
      <c r="B40" s="15" t="s">
        <v>43</v>
      </c>
      <c r="C40" s="15">
        <v>0</v>
      </c>
    </row>
    <row r="41" spans="2:13" ht="11.85" customHeight="1" x14ac:dyDescent="0.25">
      <c r="B41" s="15" t="s">
        <v>44</v>
      </c>
      <c r="C41" s="15">
        <v>0.8</v>
      </c>
    </row>
    <row r="43" spans="2:13" ht="11.85" customHeight="1" x14ac:dyDescent="0.25">
      <c r="B43" s="33" t="s">
        <v>47</v>
      </c>
    </row>
    <row r="44" spans="2:13" ht="11.85" customHeight="1" x14ac:dyDescent="0.25">
      <c r="B44" s="15" t="s">
        <v>41</v>
      </c>
      <c r="C44" s="15">
        <v>0.3</v>
      </c>
    </row>
    <row r="45" spans="2:13" ht="11.85" customHeight="1" x14ac:dyDescent="0.25">
      <c r="B45" s="15" t="s">
        <v>42</v>
      </c>
      <c r="C45" s="15">
        <v>0</v>
      </c>
    </row>
    <row r="46" spans="2:13" ht="11.85" customHeight="1" x14ac:dyDescent="0.25">
      <c r="B46" s="15" t="s">
        <v>43</v>
      </c>
      <c r="C46" s="15">
        <v>0</v>
      </c>
    </row>
    <row r="47" spans="2:13" ht="11.85" customHeight="1" x14ac:dyDescent="0.25">
      <c r="B47" s="15" t="s">
        <v>44</v>
      </c>
      <c r="C47" s="15">
        <v>0.8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Load Libs</vt:lpstr>
      <vt:lpstr>MonteCarloBlackScholes</vt:lpstr>
      <vt:lpstr>obLibs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fries</cp:lastModifiedBy>
  <cp:revision>47</cp:revision>
  <dcterms:modified xsi:type="dcterms:W3CDTF">2019-01-27T19:45:21Z</dcterms:modified>
  <dc:language>de-DE</dc:language>
</cp:coreProperties>
</file>