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finmath-spreadsheets\spreadsheets\SABR Model Calibration\"/>
    </mc:Choice>
  </mc:AlternateContent>
  <bookViews>
    <workbookView xWindow="0" yWindow="0" windowWidth="16380" windowHeight="8196" tabRatio="500" activeTab="1"/>
  </bookViews>
  <sheets>
    <sheet name="Load Libs" sheetId="1" r:id="rId1"/>
    <sheet name="Displaced SABRModel Normal" sheetId="2" r:id="rId2"/>
  </sheets>
  <externalReferences>
    <externalReference r:id="rId3"/>
  </externalReferences>
  <definedNames>
    <definedName name="obLibs">'Load Libs'!$E$33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47" i="2" l="1"/>
  <c r="D46" i="2"/>
  <c r="D45" i="2"/>
  <c r="D43" i="2"/>
  <c r="D42" i="2"/>
  <c r="D41" i="2"/>
  <c r="D15" i="2"/>
  <c r="D14" i="2"/>
  <c r="D13" i="2"/>
  <c r="D12" i="2"/>
  <c r="D11" i="2"/>
  <c r="D10" i="2"/>
  <c r="D9" i="2"/>
  <c r="D8" i="2"/>
  <c r="I7" i="2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D7" i="2"/>
  <c r="F27" i="1"/>
  <c r="F18" i="1"/>
  <c r="F9" i="1"/>
  <c r="C8" i="1"/>
  <c r="N6" i="1"/>
  <c r="F11" i="2"/>
  <c r="F10" i="2"/>
  <c r="F12" i="1"/>
  <c r="C17" i="1"/>
  <c r="B11" i="1"/>
  <c r="F21" i="1"/>
  <c r="F30" i="1"/>
  <c r="C18" i="1"/>
  <c r="E33" i="1" l="1"/>
  <c r="B4" i="2"/>
  <c r="C24" i="1"/>
  <c r="G24" i="2" a="1"/>
  <c r="G25" i="2" l="1"/>
  <c r="G28" i="2"/>
  <c r="G26" i="2"/>
  <c r="G24" i="2"/>
  <c r="G27" i="2"/>
  <c r="F28" i="2"/>
  <c r="F24" i="2"/>
  <c r="F26" i="2"/>
  <c r="F25" i="2"/>
  <c r="F27" i="2"/>
  <c r="J15" i="2"/>
  <c r="J45" i="2"/>
  <c r="K45" i="2" s="1"/>
  <c r="J82" i="2"/>
  <c r="K82" i="2" s="1"/>
  <c r="J8" i="2"/>
  <c r="K8" i="2" s="1"/>
  <c r="J16" i="2"/>
  <c r="J59" i="2"/>
  <c r="J48" i="2"/>
  <c r="J66" i="2"/>
  <c r="K66" i="2" s="1"/>
  <c r="J23" i="2"/>
  <c r="J85" i="2"/>
  <c r="K85" i="2" s="1"/>
  <c r="J91" i="2"/>
  <c r="J84" i="2"/>
  <c r="K84" i="2" s="1"/>
  <c r="J64" i="2"/>
  <c r="J12" i="2"/>
  <c r="K12" i="2" s="1"/>
  <c r="J110" i="2"/>
  <c r="K110" i="2" s="1"/>
  <c r="J70" i="2"/>
  <c r="J74" i="2"/>
  <c r="J53" i="2"/>
  <c r="J34" i="2"/>
  <c r="K34" i="2" s="1"/>
  <c r="J116" i="2"/>
  <c r="J77" i="2"/>
  <c r="J78" i="2"/>
  <c r="K78" i="2" s="1"/>
  <c r="J49" i="2"/>
  <c r="K49" i="2" s="1"/>
  <c r="J109" i="2"/>
  <c r="J40" i="2"/>
  <c r="K40" i="2" s="1"/>
  <c r="J81" i="2"/>
  <c r="J42" i="2"/>
  <c r="J22" i="2"/>
  <c r="K22" i="2" s="1"/>
  <c r="K109" i="2"/>
  <c r="K70" i="2"/>
  <c r="K23" i="2"/>
  <c r="K81" i="2"/>
  <c r="K74" i="2"/>
  <c r="K59" i="2"/>
  <c r="J94" i="2"/>
  <c r="K94" i="2" s="1"/>
  <c r="J99" i="2"/>
  <c r="J17" i="2"/>
  <c r="K17" i="2" s="1"/>
  <c r="J112" i="2"/>
  <c r="K112" i="2" s="1"/>
  <c r="K42" i="2"/>
  <c r="K116" i="2"/>
  <c r="K64" i="2"/>
  <c r="K16" i="2"/>
  <c r="K48" i="2"/>
  <c r="K77" i="2"/>
  <c r="K15" i="2"/>
  <c r="J43" i="2"/>
  <c r="K43" i="2" s="1"/>
  <c r="J113" i="2"/>
  <c r="K113" i="2" s="1"/>
  <c r="J56" i="2"/>
  <c r="J61" i="2"/>
  <c r="K61" i="2" s="1"/>
  <c r="J58" i="2"/>
  <c r="K58" i="2" s="1"/>
  <c r="J9" i="2"/>
  <c r="J71" i="2"/>
  <c r="K71" i="2" s="1"/>
  <c r="J60" i="2"/>
  <c r="K60" i="2" s="1"/>
  <c r="J63" i="2"/>
  <c r="K63" i="2" s="1"/>
  <c r="J11" i="2"/>
  <c r="K11" i="2" s="1"/>
  <c r="J76" i="2"/>
  <c r="K76" i="2" s="1"/>
  <c r="J26" i="2"/>
  <c r="K26" i="2" s="1"/>
  <c r="J30" i="2"/>
  <c r="J57" i="2"/>
  <c r="K57" i="2" s="1"/>
  <c r="J72" i="2"/>
  <c r="K72" i="2" s="1"/>
  <c r="J89" i="2"/>
  <c r="K89" i="2" s="1"/>
  <c r="K53" i="2"/>
  <c r="K91" i="2"/>
  <c r="K9" i="2"/>
  <c r="K30" i="2"/>
  <c r="K99" i="2"/>
  <c r="K56" i="2"/>
  <c r="J68" i="2"/>
  <c r="K68" i="2" s="1"/>
  <c r="J28" i="2"/>
  <c r="K28" i="2" s="1"/>
  <c r="J54" i="2"/>
  <c r="K54" i="2" s="1"/>
  <c r="J86" i="2"/>
  <c r="K86" i="2" s="1"/>
  <c r="J18" i="2"/>
  <c r="K18" i="2" s="1"/>
  <c r="J29" i="2"/>
  <c r="K29" i="2" s="1"/>
  <c r="J73" i="2"/>
  <c r="K73" i="2" s="1"/>
  <c r="J21" i="2"/>
  <c r="K21" i="2" s="1"/>
  <c r="J52" i="2"/>
  <c r="K52" i="2" s="1"/>
  <c r="J38" i="2"/>
  <c r="K38" i="2" s="1"/>
  <c r="J37" i="2"/>
  <c r="K37" i="2" s="1"/>
  <c r="J62" i="2"/>
  <c r="K62" i="2" s="1"/>
  <c r="J79" i="2"/>
  <c r="K79" i="2" s="1"/>
  <c r="J46" i="2"/>
  <c r="K46" i="2" s="1"/>
  <c r="J47" i="2"/>
  <c r="K47" i="2" s="1"/>
  <c r="J108" i="2"/>
  <c r="K108" i="2" s="1"/>
  <c r="J67" i="2"/>
  <c r="K67" i="2" s="1"/>
  <c r="J44" i="2"/>
  <c r="K44" i="2" s="1"/>
  <c r="J24" i="2"/>
  <c r="K24" i="2" s="1"/>
  <c r="J95" i="2"/>
  <c r="K95" i="2" s="1"/>
  <c r="J65" i="2"/>
  <c r="K65" i="2" s="1"/>
  <c r="J83" i="2"/>
  <c r="K83" i="2" s="1"/>
  <c r="J93" i="2"/>
  <c r="K93" i="2" s="1"/>
  <c r="J103" i="2"/>
  <c r="K103" i="2" s="1"/>
  <c r="J106" i="2"/>
  <c r="K106" i="2" s="1"/>
  <c r="J96" i="2"/>
  <c r="K96" i="2" s="1"/>
  <c r="J36" i="2"/>
  <c r="K36" i="2" s="1"/>
  <c r="J51" i="2"/>
  <c r="K51" i="2" s="1"/>
  <c r="J27" i="2"/>
  <c r="K27" i="2" s="1"/>
  <c r="J41" i="2"/>
  <c r="K41" i="2" s="1"/>
  <c r="J98" i="2"/>
  <c r="K98" i="2" s="1"/>
  <c r="J105" i="2"/>
  <c r="K105" i="2" s="1"/>
  <c r="J20" i="2"/>
  <c r="K20" i="2" s="1"/>
  <c r="J35" i="2"/>
  <c r="K35" i="2" s="1"/>
  <c r="J13" i="2"/>
  <c r="K13" i="2" s="1"/>
  <c r="J87" i="2"/>
  <c r="K87" i="2" s="1"/>
  <c r="J7" i="2"/>
  <c r="K7" i="2" s="1"/>
  <c r="J107" i="2"/>
  <c r="K107" i="2" s="1"/>
  <c r="J55" i="2"/>
  <c r="K55" i="2" s="1"/>
  <c r="J10" i="2"/>
  <c r="K10" i="2" s="1"/>
  <c r="J75" i="2"/>
  <c r="K75" i="2" s="1"/>
  <c r="J32" i="2"/>
  <c r="K32" i="2" s="1"/>
  <c r="J50" i="2"/>
  <c r="K50" i="2" s="1"/>
  <c r="J25" i="2"/>
  <c r="K25" i="2" s="1"/>
  <c r="J100" i="2"/>
  <c r="K100" i="2" s="1"/>
  <c r="J104" i="2"/>
  <c r="K104" i="2" s="1"/>
  <c r="J31" i="2"/>
  <c r="K31" i="2" s="1"/>
  <c r="J97" i="2"/>
  <c r="K97" i="2" s="1"/>
  <c r="J14" i="2"/>
  <c r="K14" i="2" s="1"/>
  <c r="J19" i="2"/>
  <c r="K19" i="2" s="1"/>
  <c r="J102" i="2"/>
  <c r="K102" i="2" s="1"/>
  <c r="J90" i="2"/>
  <c r="K90" i="2" s="1"/>
  <c r="J69" i="2"/>
  <c r="K69" i="2" s="1"/>
  <c r="J33" i="2"/>
  <c r="K33" i="2" s="1"/>
  <c r="J115" i="2"/>
  <c r="K115" i="2" s="1"/>
  <c r="J39" i="2"/>
  <c r="K39" i="2" s="1"/>
  <c r="J80" i="2"/>
  <c r="K80" i="2" s="1"/>
  <c r="J101" i="2"/>
  <c r="K101" i="2" s="1"/>
  <c r="J92" i="2"/>
  <c r="K92" i="2" s="1"/>
  <c r="J111" i="2"/>
  <c r="K111" i="2" s="1"/>
  <c r="J88" i="2"/>
  <c r="K88" i="2" s="1"/>
  <c r="J114" i="2"/>
  <c r="K114" i="2" s="1"/>
  <c r="L112" i="2" l="1"/>
  <c r="L51" i="2"/>
  <c r="L20" i="2"/>
  <c r="L59" i="2"/>
  <c r="L14" i="2"/>
  <c r="L81" i="2"/>
  <c r="L58" i="2"/>
  <c r="L84" i="2"/>
  <c r="L83" i="2"/>
  <c r="L11" i="2"/>
  <c r="L73" i="2"/>
  <c r="L33" i="2"/>
  <c r="L76" i="2"/>
  <c r="L48" i="2"/>
  <c r="L80" i="2"/>
  <c r="L113" i="2"/>
  <c r="L87" i="2"/>
  <c r="L110" i="2"/>
  <c r="L91" i="2"/>
  <c r="L100" i="2"/>
  <c r="L79" i="2"/>
  <c r="L38" i="2"/>
  <c r="L114" i="2"/>
  <c r="L32" i="2"/>
  <c r="L68" i="2"/>
  <c r="L89" i="2"/>
  <c r="L101" i="2"/>
  <c r="L18" i="2"/>
  <c r="L13" i="2"/>
  <c r="L96" i="2"/>
  <c r="L30" i="2"/>
  <c r="L103" i="2"/>
  <c r="L99" i="2"/>
  <c r="L24" i="2"/>
  <c r="L49" i="2"/>
  <c r="L31" i="2"/>
  <c r="L74" i="2"/>
  <c r="L9" i="2"/>
  <c r="L54" i="2"/>
  <c r="L106" i="2"/>
  <c r="L86" i="2"/>
  <c r="L61" i="2"/>
  <c r="L55" i="2"/>
  <c r="L57" i="2"/>
  <c r="L28" i="2"/>
  <c r="L85" i="2"/>
  <c r="L47" i="2"/>
  <c r="L12" i="2"/>
  <c r="L34" i="2"/>
  <c r="L19" i="2"/>
  <c r="L104" i="2"/>
  <c r="L97" i="2"/>
  <c r="L40" i="2"/>
  <c r="L26" i="2"/>
  <c r="L50" i="2"/>
  <c r="L35" i="2"/>
  <c r="L95" i="2"/>
  <c r="L105" i="2"/>
  <c r="L102" i="2"/>
  <c r="L92" i="2"/>
  <c r="L82" i="2"/>
  <c r="L64" i="2"/>
  <c r="L94" i="2"/>
  <c r="L23" i="2"/>
  <c r="L43" i="2"/>
  <c r="L93" i="2"/>
  <c r="L66" i="2"/>
  <c r="L107" i="2"/>
  <c r="L46" i="2"/>
  <c r="L98" i="2"/>
  <c r="L45" i="2"/>
  <c r="L78" i="2"/>
  <c r="L16" i="2"/>
  <c r="L111" i="2"/>
  <c r="L42" i="2"/>
  <c r="L37" i="2"/>
  <c r="L72" i="2"/>
  <c r="L17" i="2"/>
  <c r="L75" i="2"/>
  <c r="L53" i="2"/>
  <c r="L25" i="2"/>
  <c r="L29" i="2"/>
  <c r="L27" i="2"/>
  <c r="L56" i="2"/>
  <c r="L71" i="2"/>
  <c r="L67" i="2"/>
  <c r="L88" i="2"/>
  <c r="L36" i="2"/>
  <c r="L60" i="2"/>
  <c r="L8" i="2"/>
  <c r="L70" i="2"/>
  <c r="L62" i="2"/>
  <c r="L10" i="2"/>
  <c r="L44" i="2"/>
  <c r="L15" i="2"/>
  <c r="L65" i="2"/>
  <c r="L22" i="2"/>
  <c r="L90" i="2"/>
  <c r="L63" i="2"/>
  <c r="L109" i="2"/>
  <c r="L69" i="2"/>
  <c r="L52" i="2"/>
  <c r="L115" i="2"/>
  <c r="L77" i="2"/>
  <c r="L108" i="2"/>
  <c r="L39" i="2"/>
  <c r="L41" i="2"/>
  <c r="L21" i="2"/>
</calcChain>
</file>

<file path=xl/sharedStrings.xml><?xml version="1.0" encoding="utf-8"?>
<sst xmlns="http://schemas.openxmlformats.org/spreadsheetml/2006/main" count="61" uniqueCount="45">
  <si>
    <r>
      <rPr>
        <b/>
        <i/>
        <sz val="8"/>
        <rFont val="Arial"/>
        <family val="2"/>
      </rPr>
      <t xml:space="preserve">Note: </t>
    </r>
    <r>
      <rPr>
        <i/>
        <sz val="8"/>
        <rFont val="Arial"/>
        <family val="2"/>
      </rPr>
      <t xml:space="preserve">This sheet requires Obba 4.0.14 ( </t>
    </r>
    <r>
      <rPr>
        <i/>
        <u/>
        <sz val="8"/>
        <color rgb="FF0000FF"/>
        <rFont val="Arial"/>
        <family val="2"/>
      </rPr>
      <t>http://www.obba.info/</t>
    </r>
    <r>
      <rPr>
        <i/>
        <sz val="8"/>
        <rFont val="Arial"/>
        <family val="2"/>
      </rPr>
      <t xml:space="preserve"> )</t>
    </r>
  </si>
  <si>
    <t>Object Viewer</t>
  </si>
  <si>
    <t>Libraries (folder with JAR files)</t>
  </si>
  <si>
    <t>Specify Java libraries and code (jar and class files) here.</t>
  </si>
  <si>
    <t>Parameters:</t>
  </si>
  <si>
    <t>Load libraries from</t>
  </si>
  <si>
    <t>Note: in case of success, that cell contains an empty string,</t>
  </si>
  <si>
    <t>Visibility</t>
  </si>
  <si>
    <t>Path:</t>
  </si>
  <si>
    <t>lib</t>
  </si>
  <si>
    <t>however, referencing it, will ensure that libraries are loaded prior to functions execution.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</si>
  <si>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</si>
  <si>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</si>
  <si>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</si>
  <si>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</si>
  <si>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</si>
  <si>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</si>
  <si>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</si>
  <si>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</si>
  <si>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finmath lib Version</t>
  </si>
  <si>
    <t>Reference cell below to ensure lib is loaded:</t>
  </si>
  <si>
    <t xml:space="preserve"> ← this cell has the name 'obLibs'. Referencing this empty cell will enforce that the spreadsheet app loads the Java libraries before executing the function referencing the cell."</t>
  </si>
  <si>
    <t>Displaced SABR Model on Normal Volatility Calibration</t>
  </si>
  <si>
    <t>Visualization:</t>
  </si>
  <si>
    <r>
      <rPr>
        <i/>
        <sz val="10"/>
        <rFont val="Arial"/>
        <family val="2"/>
      </rPr>
      <t xml:space="preserve">Note: This sheet requires Obba 4.0 ( </t>
    </r>
    <r>
      <rPr>
        <i/>
        <u/>
        <sz val="8"/>
        <color rgb="FF0000FF"/>
        <rFont val="Arial"/>
        <family val="2"/>
      </rPr>
      <t>http://www.obba.info/</t>
    </r>
    <r>
      <rPr>
        <i/>
        <sz val="8"/>
        <rFont val="Arial"/>
        <family val="2"/>
      </rPr>
      <t xml:space="preserve"> )</t>
    </r>
  </si>
  <si>
    <t>moneyness left:</t>
  </si>
  <si>
    <t>input implied volatilities</t>
  </si>
  <si>
    <t>moneyness step:</t>
  </si>
  <si>
    <t>moneyness</t>
  </si>
  <si>
    <t>vol</t>
  </si>
  <si>
    <t>strike</t>
  </si>
  <si>
    <t>Model and Product</t>
  </si>
  <si>
    <t>normal vol SABR approximation</t>
  </si>
  <si>
    <t>option price</t>
  </si>
  <si>
    <t>density</t>
  </si>
  <si>
    <t>method</t>
  </si>
  <si>
    <t>sabrBerestyckiNormalVolatilityApproximation</t>
  </si>
  <si>
    <t>lower bound</t>
  </si>
  <si>
    <t>upper bound</t>
  </si>
  <si>
    <t>alpha</t>
  </si>
  <si>
    <t>beta</t>
  </si>
  <si>
    <t>rho</t>
  </si>
  <si>
    <t>nu</t>
  </si>
  <si>
    <t>displacement</t>
  </si>
  <si>
    <t>Calibrated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</si>
</sst>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WAHR&quot;;&quot;WAHR&quot;;&quot;FALSCH&quot;"/>
    <numFmt numFmtId="165" formatCode="0.000%"/>
    <numFmt numFmtId="166" formatCode="0.0000%"/>
    <numFmt numFmtId="167" formatCode="0.0"/>
  </numFmts>
  <fonts count="13" x14ac:knownFonts="1">
    <font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u/>
      <sz val="8"/>
      <color rgb="FF0000FF"/>
      <name val="Arial"/>
      <family val="2"/>
    </font>
    <font>
      <b/>
      <sz val="18"/>
      <color rgb="FF1F497D"/>
      <name val="Arial"/>
      <family val="2"/>
    </font>
    <font>
      <u/>
      <sz val="10"/>
      <color rgb="FF0000FF"/>
      <name val="Arial"/>
      <family val="2"/>
    </font>
    <font>
      <sz val="9"/>
      <color rgb="FFFF0000"/>
      <name val="Lucida Calligraphy"/>
      <family val="4"/>
    </font>
    <font>
      <sz val="10"/>
      <color rgb="FFFF3333"/>
      <name val="Arial"/>
      <family val="2"/>
    </font>
    <font>
      <i/>
      <sz val="10"/>
      <color rgb="FF80000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b/>
      <sz val="10"/>
      <color rgb="FF800000"/>
      <name val="Arial"/>
      <family val="2"/>
    </font>
    <font>
      <sz val="10"/>
      <color rgb="FF99999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C0C0C0"/>
        <bgColor rgb="FFB3B3B3"/>
      </patternFill>
    </fill>
    <fill>
      <patternFill patternType="solid">
        <fgColor rgb="FFFFFFFF"/>
        <bgColor rgb="FFEEEEEE"/>
      </patternFill>
    </fill>
    <fill>
      <patternFill patternType="solid">
        <fgColor rgb="FFFFFF99"/>
        <bgColor rgb="FFEEEEEE"/>
      </patternFill>
    </fill>
    <fill>
      <patternFill patternType="solid">
        <fgColor rgb="FFDDDDDD"/>
        <bgColor rgb="FFEEEEEE"/>
      </patternFill>
    </fill>
    <fill>
      <patternFill patternType="solid">
        <fgColor rgb="FF66FFFF"/>
        <bgColor rgb="FF00FFFF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/>
    <xf numFmtId="0" fontId="4" fillId="0" borderId="0" applyBorder="0" applyAlignment="0" applyProtection="0"/>
  </cellStyleXfs>
  <cellXfs count="41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vertical="top"/>
    </xf>
    <xf numFmtId="0" fontId="5" fillId="2" borderId="0" xfId="1" applyFont="1" applyFill="1" applyBorder="1" applyAlignment="1" applyProtection="1"/>
    <xf numFmtId="0" fontId="0" fillId="2" borderId="1" xfId="0" applyFont="1" applyFill="1" applyBorder="1"/>
    <xf numFmtId="0" fontId="6" fillId="2" borderId="0" xfId="0" applyFont="1" applyFill="1" applyAlignment="1">
      <alignment vertical="top"/>
    </xf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 applyAlignment="1">
      <alignment horizontal="left"/>
    </xf>
    <xf numFmtId="0" fontId="6" fillId="2" borderId="0" xfId="0" applyFont="1" applyFill="1"/>
    <xf numFmtId="164" fontId="0" fillId="4" borderId="0" xfId="0" applyNumberFormat="1" applyFont="1" applyFill="1" applyAlignment="1">
      <alignment horizontal="center"/>
    </xf>
    <xf numFmtId="164" fontId="0" fillId="2" borderId="0" xfId="0" applyNumberFormat="1" applyFont="1" applyFill="1"/>
    <xf numFmtId="0" fontId="7" fillId="2" borderId="1" xfId="0" applyFont="1" applyFill="1" applyBorder="1"/>
    <xf numFmtId="0" fontId="0" fillId="5" borderId="0" xfId="0" applyFont="1" applyFill="1"/>
    <xf numFmtId="0" fontId="8" fillId="2" borderId="0" xfId="0" applyFont="1" applyFill="1"/>
    <xf numFmtId="0" fontId="0" fillId="2" borderId="0" xfId="0" applyFont="1" applyFill="1" applyAlignment="1">
      <alignment vertical="top"/>
    </xf>
    <xf numFmtId="165" fontId="0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10" fillId="2" borderId="0" xfId="0" applyFont="1" applyFill="1" applyAlignment="1">
      <alignment vertical="top"/>
    </xf>
    <xf numFmtId="0" fontId="11" fillId="2" borderId="0" xfId="0" applyFont="1" applyFill="1" applyAlignment="1">
      <alignment vertical="top"/>
    </xf>
    <xf numFmtId="0" fontId="0" fillId="2" borderId="0" xfId="0" applyFont="1" applyFill="1" applyAlignment="1">
      <alignment horizontal="left" vertical="top"/>
    </xf>
    <xf numFmtId="0" fontId="0" fillId="2" borderId="0" xfId="0" applyFont="1" applyFill="1" applyAlignment="1"/>
    <xf numFmtId="0" fontId="0" fillId="2" borderId="1" xfId="0" applyFont="1" applyFill="1" applyBorder="1" applyAlignment="1">
      <alignment horizontal="center" wrapText="1"/>
    </xf>
    <xf numFmtId="165" fontId="0" fillId="2" borderId="1" xfId="0" applyNumberFormat="1" applyFont="1" applyFill="1" applyBorder="1" applyAlignment="1">
      <alignment horizontal="center" wrapText="1"/>
    </xf>
    <xf numFmtId="0" fontId="0" fillId="2" borderId="0" xfId="0" applyFill="1" applyAlignment="1"/>
    <xf numFmtId="10" fontId="0" fillId="4" borderId="0" xfId="0" applyNumberFormat="1" applyFont="1" applyFill="1" applyAlignment="1">
      <alignment vertical="top"/>
    </xf>
    <xf numFmtId="166" fontId="0" fillId="4" borderId="0" xfId="0" applyNumberFormat="1" applyFont="1" applyFill="1" applyAlignment="1">
      <alignment vertical="top"/>
    </xf>
    <xf numFmtId="10" fontId="0" fillId="2" borderId="0" xfId="0" applyNumberFormat="1" applyFont="1" applyFill="1" applyAlignment="1">
      <alignment horizontal="center" vertical="top"/>
    </xf>
    <xf numFmtId="165" fontId="0" fillId="2" borderId="0" xfId="0" applyNumberFormat="1" applyFont="1" applyFill="1" applyAlignment="1">
      <alignment horizontal="center" vertical="top"/>
    </xf>
    <xf numFmtId="0" fontId="0" fillId="2" borderId="0" xfId="0" applyFont="1" applyFill="1" applyAlignment="1">
      <alignment horizontal="center" vertical="top"/>
    </xf>
    <xf numFmtId="0" fontId="0" fillId="6" borderId="0" xfId="0" applyFont="1" applyFill="1" applyAlignment="1">
      <alignment vertical="top"/>
    </xf>
    <xf numFmtId="167" fontId="0" fillId="2" borderId="0" xfId="0" applyNumberFormat="1" applyFont="1" applyFill="1" applyAlignment="1">
      <alignment horizontal="center" vertical="top"/>
    </xf>
    <xf numFmtId="0" fontId="0" fillId="2" borderId="0" xfId="0" applyFont="1" applyFill="1" applyAlignment="1">
      <alignment vertical="top" wrapText="1"/>
    </xf>
    <xf numFmtId="0" fontId="0" fillId="4" borderId="0" xfId="0" applyFont="1" applyFill="1" applyAlignment="1">
      <alignment vertical="top"/>
    </xf>
    <xf numFmtId="0" fontId="0" fillId="2" borderId="0" xfId="0" applyFont="1" applyFill="1" applyAlignment="1">
      <alignment horizontal="right" vertical="top"/>
    </xf>
    <xf numFmtId="0" fontId="0" fillId="2" borderId="0" xfId="0" applyFont="1" applyFill="1" applyAlignment="1">
      <alignment horizontal="right" vertical="top" wrapText="1"/>
    </xf>
    <xf numFmtId="0" fontId="0" fillId="2" borderId="1" xfId="0" applyFont="1" applyFill="1" applyBorder="1" applyAlignment="1">
      <alignment horizontal="left"/>
    </xf>
    <xf numFmtId="10" fontId="0" fillId="7" borderId="0" xfId="0" applyNumberFormat="1" applyFont="1" applyFill="1" applyAlignment="1"/>
    <xf numFmtId="0" fontId="12" fillId="2" borderId="0" xfId="0" applyFont="1" applyFill="1" applyAlignment="1">
      <alignment vertical="top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3B3B3"/>
      <rgbColor rgb="FFFF99CC"/>
      <rgbColor rgb="FFCC99FF"/>
      <rgbColor rgb="FFFFCC99"/>
      <rgbColor rgb="FF3366FF"/>
      <rgbColor rgb="FF66FFFF"/>
      <rgbColor rgb="FF99CC00"/>
      <rgbColor rgb="FFFFCC00"/>
      <rgbColor rgb="FFFF9900"/>
      <rgbColor rgb="FFFF420E"/>
      <rgbColor rgb="FF666699"/>
      <rgbColor rgb="FF999999"/>
      <rgbColor rgb="FF00458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lang="de-DE" sz="13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Normal Volatility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'Displaced SABRModel Normal'!$J$6</c:f>
              <c:strCache>
                <c:ptCount val="1"/>
                <c:pt idx="0">
                  <c:v>normal vol SABR approximation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'Displaced SABRModel Normal'!$I$7:$I$116</c:f>
              <c:numCache>
                <c:formatCode>0.00%</c:formatCode>
                <c:ptCount val="110"/>
                <c:pt idx="0">
                  <c:v>-1.2400000000000001E-2</c:v>
                </c:pt>
                <c:pt idx="1">
                  <c:v>-1.14E-2</c:v>
                </c:pt>
                <c:pt idx="2">
                  <c:v>-1.04E-2</c:v>
                </c:pt>
                <c:pt idx="3">
                  <c:v>-9.3999999999999986E-3</c:v>
                </c:pt>
                <c:pt idx="4">
                  <c:v>-8.3999999999999977E-3</c:v>
                </c:pt>
                <c:pt idx="5">
                  <c:v>-7.3999999999999977E-3</c:v>
                </c:pt>
                <c:pt idx="6">
                  <c:v>-6.3999999999999977E-3</c:v>
                </c:pt>
                <c:pt idx="7">
                  <c:v>-5.3999999999999977E-3</c:v>
                </c:pt>
                <c:pt idx="8">
                  <c:v>-4.3999999999999977E-3</c:v>
                </c:pt>
                <c:pt idx="9">
                  <c:v>-3.3999999999999976E-3</c:v>
                </c:pt>
                <c:pt idx="10">
                  <c:v>-2.3999999999999976E-3</c:v>
                </c:pt>
                <c:pt idx="11">
                  <c:v>-1.3999999999999976E-3</c:v>
                </c:pt>
                <c:pt idx="12">
                  <c:v>-3.9999999999999758E-4</c:v>
                </c:pt>
                <c:pt idx="13">
                  <c:v>6.0000000000000244E-4</c:v>
                </c:pt>
                <c:pt idx="14">
                  <c:v>1.6000000000000025E-3</c:v>
                </c:pt>
                <c:pt idx="15">
                  <c:v>2.6000000000000025E-3</c:v>
                </c:pt>
                <c:pt idx="16">
                  <c:v>3.6000000000000025E-3</c:v>
                </c:pt>
                <c:pt idx="17">
                  <c:v>4.6000000000000025E-3</c:v>
                </c:pt>
                <c:pt idx="18">
                  <c:v>5.6000000000000025E-3</c:v>
                </c:pt>
                <c:pt idx="19">
                  <c:v>6.6000000000000026E-3</c:v>
                </c:pt>
                <c:pt idx="20">
                  <c:v>7.6000000000000026E-3</c:v>
                </c:pt>
                <c:pt idx="21">
                  <c:v>8.6000000000000035E-3</c:v>
                </c:pt>
                <c:pt idx="22">
                  <c:v>9.6000000000000044E-3</c:v>
                </c:pt>
                <c:pt idx="23">
                  <c:v>1.0600000000000005E-2</c:v>
                </c:pt>
                <c:pt idx="24">
                  <c:v>1.1600000000000006E-2</c:v>
                </c:pt>
                <c:pt idx="25">
                  <c:v>1.2600000000000007E-2</c:v>
                </c:pt>
                <c:pt idx="26">
                  <c:v>1.3600000000000008E-2</c:v>
                </c:pt>
                <c:pt idx="27">
                  <c:v>1.4600000000000009E-2</c:v>
                </c:pt>
                <c:pt idx="28">
                  <c:v>1.560000000000001E-2</c:v>
                </c:pt>
                <c:pt idx="29">
                  <c:v>1.6600000000000011E-2</c:v>
                </c:pt>
                <c:pt idx="30">
                  <c:v>1.7600000000000011E-2</c:v>
                </c:pt>
                <c:pt idx="31">
                  <c:v>1.8600000000000012E-2</c:v>
                </c:pt>
                <c:pt idx="32">
                  <c:v>1.9600000000000013E-2</c:v>
                </c:pt>
                <c:pt idx="33">
                  <c:v>2.0600000000000014E-2</c:v>
                </c:pt>
                <c:pt idx="34">
                  <c:v>2.1600000000000015E-2</c:v>
                </c:pt>
                <c:pt idx="35">
                  <c:v>2.2600000000000016E-2</c:v>
                </c:pt>
                <c:pt idx="36">
                  <c:v>2.3600000000000017E-2</c:v>
                </c:pt>
                <c:pt idx="37">
                  <c:v>2.4600000000000018E-2</c:v>
                </c:pt>
                <c:pt idx="38">
                  <c:v>2.5600000000000019E-2</c:v>
                </c:pt>
                <c:pt idx="39">
                  <c:v>2.6600000000000019E-2</c:v>
                </c:pt>
                <c:pt idx="40">
                  <c:v>2.760000000000002E-2</c:v>
                </c:pt>
                <c:pt idx="41">
                  <c:v>2.8600000000000021E-2</c:v>
                </c:pt>
                <c:pt idx="42">
                  <c:v>2.9600000000000022E-2</c:v>
                </c:pt>
                <c:pt idx="43">
                  <c:v>3.0600000000000023E-2</c:v>
                </c:pt>
                <c:pt idx="44">
                  <c:v>3.1600000000000024E-2</c:v>
                </c:pt>
                <c:pt idx="45">
                  <c:v>3.2600000000000025E-2</c:v>
                </c:pt>
                <c:pt idx="46">
                  <c:v>3.3600000000000026E-2</c:v>
                </c:pt>
                <c:pt idx="47">
                  <c:v>3.4600000000000027E-2</c:v>
                </c:pt>
                <c:pt idx="48">
                  <c:v>3.5600000000000027E-2</c:v>
                </c:pt>
                <c:pt idx="49">
                  <c:v>3.6600000000000028E-2</c:v>
                </c:pt>
                <c:pt idx="50">
                  <c:v>3.7600000000000029E-2</c:v>
                </c:pt>
                <c:pt idx="51">
                  <c:v>3.860000000000003E-2</c:v>
                </c:pt>
                <c:pt idx="52">
                  <c:v>3.9600000000000031E-2</c:v>
                </c:pt>
                <c:pt idx="53">
                  <c:v>4.0600000000000032E-2</c:v>
                </c:pt>
                <c:pt idx="54">
                  <c:v>4.1600000000000033E-2</c:v>
                </c:pt>
                <c:pt idx="55">
                  <c:v>4.2600000000000034E-2</c:v>
                </c:pt>
                <c:pt idx="56">
                  <c:v>4.3600000000000035E-2</c:v>
                </c:pt>
                <c:pt idx="57">
                  <c:v>4.4600000000000035E-2</c:v>
                </c:pt>
                <c:pt idx="58">
                  <c:v>4.5600000000000036E-2</c:v>
                </c:pt>
                <c:pt idx="59">
                  <c:v>4.6600000000000037E-2</c:v>
                </c:pt>
                <c:pt idx="60">
                  <c:v>4.7600000000000038E-2</c:v>
                </c:pt>
                <c:pt idx="61">
                  <c:v>4.8600000000000039E-2</c:v>
                </c:pt>
                <c:pt idx="62">
                  <c:v>4.960000000000004E-2</c:v>
                </c:pt>
                <c:pt idx="63">
                  <c:v>5.0600000000000041E-2</c:v>
                </c:pt>
                <c:pt idx="64">
                  <c:v>5.1600000000000042E-2</c:v>
                </c:pt>
                <c:pt idx="65">
                  <c:v>5.2600000000000043E-2</c:v>
                </c:pt>
                <c:pt idx="66">
                  <c:v>5.3600000000000043E-2</c:v>
                </c:pt>
                <c:pt idx="67">
                  <c:v>5.4600000000000044E-2</c:v>
                </c:pt>
                <c:pt idx="68">
                  <c:v>5.5600000000000045E-2</c:v>
                </c:pt>
                <c:pt idx="69">
                  <c:v>5.6600000000000046E-2</c:v>
                </c:pt>
                <c:pt idx="70">
                  <c:v>5.7600000000000047E-2</c:v>
                </c:pt>
                <c:pt idx="71">
                  <c:v>5.8600000000000048E-2</c:v>
                </c:pt>
                <c:pt idx="72">
                  <c:v>5.9600000000000049E-2</c:v>
                </c:pt>
                <c:pt idx="73">
                  <c:v>6.060000000000005E-2</c:v>
                </c:pt>
                <c:pt idx="74">
                  <c:v>6.1600000000000051E-2</c:v>
                </c:pt>
                <c:pt idx="75">
                  <c:v>6.2600000000000044E-2</c:v>
                </c:pt>
                <c:pt idx="76">
                  <c:v>6.3600000000000045E-2</c:v>
                </c:pt>
                <c:pt idx="77">
                  <c:v>6.4600000000000046E-2</c:v>
                </c:pt>
                <c:pt idx="78">
                  <c:v>6.5600000000000047E-2</c:v>
                </c:pt>
                <c:pt idx="79">
                  <c:v>6.6600000000000048E-2</c:v>
                </c:pt>
                <c:pt idx="80">
                  <c:v>6.7600000000000049E-2</c:v>
                </c:pt>
                <c:pt idx="81">
                  <c:v>6.860000000000005E-2</c:v>
                </c:pt>
                <c:pt idx="82">
                  <c:v>6.9600000000000051E-2</c:v>
                </c:pt>
                <c:pt idx="83">
                  <c:v>7.0600000000000052E-2</c:v>
                </c:pt>
                <c:pt idx="84">
                  <c:v>7.1600000000000052E-2</c:v>
                </c:pt>
                <c:pt idx="85">
                  <c:v>7.2600000000000053E-2</c:v>
                </c:pt>
                <c:pt idx="86">
                  <c:v>7.3600000000000054E-2</c:v>
                </c:pt>
                <c:pt idx="87">
                  <c:v>7.4600000000000055E-2</c:v>
                </c:pt>
                <c:pt idx="88">
                  <c:v>7.5600000000000056E-2</c:v>
                </c:pt>
                <c:pt idx="89">
                  <c:v>7.6600000000000057E-2</c:v>
                </c:pt>
                <c:pt idx="90">
                  <c:v>7.7600000000000058E-2</c:v>
                </c:pt>
                <c:pt idx="91">
                  <c:v>7.8600000000000059E-2</c:v>
                </c:pt>
                <c:pt idx="92">
                  <c:v>7.960000000000006E-2</c:v>
                </c:pt>
                <c:pt idx="93">
                  <c:v>8.060000000000006E-2</c:v>
                </c:pt>
                <c:pt idx="94">
                  <c:v>8.1600000000000061E-2</c:v>
                </c:pt>
                <c:pt idx="95">
                  <c:v>8.2600000000000062E-2</c:v>
                </c:pt>
                <c:pt idx="96">
                  <c:v>8.3600000000000063E-2</c:v>
                </c:pt>
                <c:pt idx="97">
                  <c:v>8.4600000000000064E-2</c:v>
                </c:pt>
                <c:pt idx="98">
                  <c:v>8.5600000000000065E-2</c:v>
                </c:pt>
                <c:pt idx="99">
                  <c:v>8.6600000000000066E-2</c:v>
                </c:pt>
                <c:pt idx="100">
                  <c:v>8.7600000000000067E-2</c:v>
                </c:pt>
                <c:pt idx="101">
                  <c:v>8.8600000000000068E-2</c:v>
                </c:pt>
                <c:pt idx="102">
                  <c:v>8.9600000000000068E-2</c:v>
                </c:pt>
                <c:pt idx="103">
                  <c:v>9.0600000000000069E-2</c:v>
                </c:pt>
                <c:pt idx="104">
                  <c:v>9.160000000000007E-2</c:v>
                </c:pt>
                <c:pt idx="105">
                  <c:v>9.2600000000000071E-2</c:v>
                </c:pt>
                <c:pt idx="106">
                  <c:v>9.3600000000000072E-2</c:v>
                </c:pt>
                <c:pt idx="107">
                  <c:v>9.4600000000000073E-2</c:v>
                </c:pt>
                <c:pt idx="108">
                  <c:v>9.5600000000000074E-2</c:v>
                </c:pt>
                <c:pt idx="109">
                  <c:v>9.6600000000000075E-2</c:v>
                </c:pt>
              </c:numCache>
            </c:numRef>
          </c:xVal>
          <c:yVal>
            <c:numRef>
              <c:f>'Displaced SABRModel Normal'!$J$7:$J$116</c:f>
              <c:numCache>
                <c:formatCode>0.000%</c:formatCode>
                <c:ptCount val="110"/>
                <c:pt idx="0">
                  <c:v>6.2704112852953083E-3</c:v>
                </c:pt>
                <c:pt idx="1">
                  <c:v>6.2384560841990027E-3</c:v>
                </c:pt>
                <c:pt idx="2">
                  <c:v>6.2065512738280768E-3</c:v>
                </c:pt>
                <c:pt idx="3">
                  <c:v>6.1750188806563213E-3</c:v>
                </c:pt>
                <c:pt idx="4">
                  <c:v>6.144149180178967E-3</c:v>
                </c:pt>
                <c:pt idx="5">
                  <c:v>6.1142105159521752E-3</c:v>
                </c:pt>
                <c:pt idx="6">
                  <c:v>6.0854555654544663E-3</c:v>
                </c:pt>
                <c:pt idx="7">
                  <c:v>6.058125282074946E-3</c:v>
                </c:pt>
                <c:pt idx="8">
                  <c:v>6.0324512124129157E-3</c:v>
                </c:pt>
                <c:pt idx="9">
                  <c:v>6.0086566073018323E-3</c:v>
                </c:pt>
                <c:pt idx="10">
                  <c:v>5.9869565925861042E-3</c:v>
                </c:pt>
                <c:pt idx="11">
                  <c:v>5.9675575840722689E-3</c:v>
                </c:pt>
                <c:pt idx="12">
                  <c:v>5.9506560908852016E-3</c:v>
                </c:pt>
                <c:pt idx="13">
                  <c:v>5.9364370364550934E-3</c:v>
                </c:pt>
                <c:pt idx="14">
                  <c:v>5.9250717264975484E-3</c:v>
                </c:pt>
                <c:pt idx="15">
                  <c:v>5.9167156014587148E-3</c:v>
                </c:pt>
                <c:pt idx="16">
                  <c:v>5.9115059211571697E-3</c:v>
                </c:pt>
                <c:pt idx="17">
                  <c:v>5.9095595367310953E-3</c:v>
                </c:pt>
                <c:pt idx="18">
                  <c:v>5.9109709052784405E-3</c:v>
                </c:pt>
                <c:pt idx="19">
                  <c:v>5.9158104927087675E-3</c:v>
                </c:pt>
                <c:pt idx="20">
                  <c:v>5.9241236888651653E-3</c:v>
                </c:pt>
                <c:pt idx="21">
                  <c:v>5.9359303264163148E-3</c:v>
                </c:pt>
                <c:pt idx="22">
                  <c:v>5.9512248538210509E-3</c:v>
                </c:pt>
                <c:pt idx="23">
                  <c:v>5.9699771669087676E-3</c:v>
                </c:pt>
                <c:pt idx="24">
                  <c:v>5.9921340582854178E-3</c:v>
                </c:pt>
                <c:pt idx="25">
                  <c:v>6.0176212038574942E-3</c:v>
                </c:pt>
                <c:pt idx="26">
                  <c:v>6.0463455753520757E-3</c:v>
                </c:pt>
                <c:pt idx="27">
                  <c:v>6.0781981493316355E-3</c:v>
                </c:pt>
                <c:pt idx="28">
                  <c:v>6.113056777522002E-3</c:v>
                </c:pt>
                <c:pt idx="29">
                  <c:v>6.1507890892226096E-3</c:v>
                </c:pt>
                <c:pt idx="30">
                  <c:v>6.1912553117589664E-3</c:v>
                </c:pt>
                <c:pt idx="31">
                  <c:v>6.2343109162687534E-3</c:v>
                </c:pt>
                <c:pt idx="32">
                  <c:v>6.2798090203726887E-3</c:v>
                </c:pt>
                <c:pt idx="33">
                  <c:v>6.3276025036282683E-3</c:v>
                </c:pt>
                <c:pt idx="34">
                  <c:v>6.3775458139293355E-3</c:v>
                </c:pt>
                <c:pt idx="35">
                  <c:v>6.4294964618036785E-3</c:v>
                </c:pt>
                <c:pt idx="36">
                  <c:v>6.4833162142157296E-3</c:v>
                </c:pt>
                <c:pt idx="37">
                  <c:v>6.5388720099386457E-3</c:v>
                </c:pt>
                <c:pt idx="38">
                  <c:v>6.5960366251735852E-3</c:v>
                </c:pt>
                <c:pt idx="39">
                  <c:v>6.6546891214619742E-3</c:v>
                </c:pt>
                <c:pt idx="40">
                  <c:v>6.7147151087544243E-3</c:v>
                </c:pt>
                <c:pt idx="41">
                  <c:v>6.7760068554572374E-3</c:v>
                </c:pt>
                <c:pt idx="42">
                  <c:v>6.8384632749901378E-3</c:v>
                </c:pt>
                <c:pt idx="43">
                  <c:v>6.9019898153681496E-3</c:v>
                </c:pt>
                <c:pt idx="44">
                  <c:v>6.966498274961706E-3</c:v>
                </c:pt>
                <c:pt idx="45">
                  <c:v>7.0319065641817353E-3</c:v>
                </c:pt>
                <c:pt idx="46">
                  <c:v>7.0981384295747182E-3</c:v>
                </c:pt>
                <c:pt idx="47">
                  <c:v>7.1651231538177023E-3</c:v>
                </c:pt>
                <c:pt idx="48">
                  <c:v>7.232795242438448E-3</c:v>
                </c:pt>
                <c:pt idx="49">
                  <c:v>7.3010941057736999E-3</c:v>
                </c:pt>
                <c:pt idx="50">
                  <c:v>7.3699637427147345E-3</c:v>
                </c:pt>
                <c:pt idx="51">
                  <c:v>7.4393524311509194E-3</c:v>
                </c:pt>
                <c:pt idx="52">
                  <c:v>7.509212428677834E-3</c:v>
                </c:pt>
                <c:pt idx="53">
                  <c:v>7.5794996860507205E-3</c:v>
                </c:pt>
                <c:pt idx="54">
                  <c:v>7.6501735749994531E-3</c:v>
                </c:pt>
                <c:pt idx="55">
                  <c:v>7.7211966313438735E-3</c:v>
                </c:pt>
                <c:pt idx="56">
                  <c:v>7.7925343138263931E-3</c:v>
                </c:pt>
                <c:pt idx="57">
                  <c:v>7.8641547786834215E-3</c:v>
                </c:pt>
                <c:pt idx="58">
                  <c:v>7.9360286696853084E-3</c:v>
                </c:pt>
                <c:pt idx="59">
                  <c:v>8.0081289231644492E-3</c:v>
                </c:pt>
                <c:pt idx="60">
                  <c:v>8.0804305874062118E-3</c:v>
                </c:pt>
                <c:pt idx="61">
                  <c:v>8.1529106556832102E-3</c:v>
                </c:pt>
                <c:pt idx="62">
                  <c:v>8.2255479121583711E-3</c:v>
                </c:pt>
                <c:pt idx="63">
                  <c:v>8.2983227898566214E-3</c:v>
                </c:pt>
                <c:pt idx="64">
                  <c:v>8.3712172399021539E-3</c:v>
                </c:pt>
                <c:pt idx="65">
                  <c:v>8.4442146112308613E-3</c:v>
                </c:pt>
                <c:pt idx="66">
                  <c:v>8.5172995400124591E-3</c:v>
                </c:pt>
                <c:pt idx="67">
                  <c:v>8.5904578480487815E-3</c:v>
                </c:pt>
                <c:pt idx="68">
                  <c:v>8.6636764494527618E-3</c:v>
                </c:pt>
                <c:pt idx="69">
                  <c:v>8.7369432649524164E-3</c:v>
                </c:pt>
                <c:pt idx="70">
                  <c:v>8.8102471432065232E-3</c:v>
                </c:pt>
                <c:pt idx="71">
                  <c:v>8.8835777885598929E-3</c:v>
                </c:pt>
                <c:pt idx="72">
                  <c:v>8.956925694707768E-3</c:v>
                </c:pt>
                <c:pt idx="73">
                  <c:v>9.0302820837783928E-3</c:v>
                </c:pt>
                <c:pt idx="74">
                  <c:v>9.1036388503807214E-3</c:v>
                </c:pt>
                <c:pt idx="75">
                  <c:v>9.1769885102004831E-3</c:v>
                </c:pt>
                <c:pt idx="76">
                  <c:v>9.2503241527615195E-3</c:v>
                </c:pt>
                <c:pt idx="77">
                  <c:v>9.3236393980009012E-3</c:v>
                </c:pt>
                <c:pt idx="78">
                  <c:v>9.3969283563357844E-3</c:v>
                </c:pt>
                <c:pt idx="79">
                  <c:v>9.4701855919272528E-3</c:v>
                </c:pt>
                <c:pt idx="80">
                  <c:v>9.5434060888714024E-3</c:v>
                </c:pt>
                <c:pt idx="81">
                  <c:v>9.6165852200712897E-3</c:v>
                </c:pt>
                <c:pt idx="82">
                  <c:v>9.6897187185642671E-3</c:v>
                </c:pt>
                <c:pt idx="83">
                  <c:v>9.7628026510992987E-3</c:v>
                </c:pt>
                <c:pt idx="84">
                  <c:v>9.8358333937760088E-3</c:v>
                </c:pt>
                <c:pt idx="85">
                  <c:v>9.9088076095740669E-3</c:v>
                </c:pt>
                <c:pt idx="86">
                  <c:v>9.981722227616275E-3</c:v>
                </c:pt>
                <c:pt idx="87">
                  <c:v>1.0054574424022153E-2</c:v>
                </c:pt>
                <c:pt idx="88">
                  <c:v>1.0127361604221541E-2</c:v>
                </c:pt>
                <c:pt idx="89">
                  <c:v>1.0200081386608618E-2</c:v>
                </c:pt>
                <c:pt idx="90">
                  <c:v>1.0272731587427622E-2</c:v>
                </c:pt>
                <c:pt idx="91">
                  <c:v>1.0345310206790416E-2</c:v>
                </c:pt>
                <c:pt idx="92">
                  <c:v>1.0417815415734784E-2</c:v>
                </c:pt>
                <c:pt idx="93">
                  <c:v>1.0490245544240448E-2</c:v>
                </c:pt>
                <c:pt idx="94">
                  <c:v>1.0562599070126195E-2</c:v>
                </c:pt>
                <c:pt idx="95">
                  <c:v>1.0634874608758803E-2</c:v>
                </c:pt>
                <c:pt idx="96">
                  <c:v>1.0707070903509659E-2</c:v>
                </c:pt>
                <c:pt idx="97">
                  <c:v>1.0779186816900647E-2</c:v>
                </c:pt>
                <c:pt idx="98">
                  <c:v>1.0851221322385881E-2</c:v>
                </c:pt>
                <c:pt idx="99">
                  <c:v>1.0923173496720034E-2</c:v>
                </c:pt>
                <c:pt idx="100">
                  <c:v>1.0995042512868232E-2</c:v>
                </c:pt>
                <c:pt idx="101">
                  <c:v>1.1066827633416237E-2</c:v>
                </c:pt>
                <c:pt idx="102">
                  <c:v>1.1138528204443041E-2</c:v>
                </c:pt>
                <c:pt idx="103">
                  <c:v>1.1210143649820724E-2</c:v>
                </c:pt>
                <c:pt idx="104">
                  <c:v>1.1281673465910084E-2</c:v>
                </c:pt>
                <c:pt idx="105">
                  <c:v>1.1353117216621989E-2</c:v>
                </c:pt>
                <c:pt idx="106">
                  <c:v>1.1424474528817856E-2</c:v>
                </c:pt>
                <c:pt idx="107">
                  <c:v>1.1495745088024086E-2</c:v>
                </c:pt>
                <c:pt idx="108">
                  <c:v>1.1566928634437545E-2</c:v>
                </c:pt>
                <c:pt idx="109">
                  <c:v>1.1638024959200939E-2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'Displaced SABRModel Normal'!$B$5</c:f>
              <c:strCache>
                <c:ptCount val="1"/>
                <c:pt idx="0">
                  <c:v>input implied volatilities</c:v>
                </c:pt>
              </c:strCache>
            </c:strRef>
          </c:tx>
          <c:spPr>
            <a:ln w="28800">
              <a:noFill/>
            </a:ln>
          </c:spPr>
          <c:marker>
            <c:symbol val="x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'Displaced SABRModel Normal'!$D$7:$D$15</c:f>
              <c:numCache>
                <c:formatCode>0.00%</c:formatCode>
                <c:ptCount val="9"/>
                <c:pt idx="0">
                  <c:v>-2.4000000000000002E-3</c:v>
                </c:pt>
                <c:pt idx="1">
                  <c:v>2.5999999999999999E-3</c:v>
                </c:pt>
                <c:pt idx="2">
                  <c:v>7.6E-3</c:v>
                </c:pt>
                <c:pt idx="3">
                  <c:v>1.26E-2</c:v>
                </c:pt>
                <c:pt idx="4">
                  <c:v>1.7600000000000001E-2</c:v>
                </c:pt>
                <c:pt idx="5">
                  <c:v>2.76E-2</c:v>
                </c:pt>
                <c:pt idx="6">
                  <c:v>3.7600000000000001E-2</c:v>
                </c:pt>
                <c:pt idx="7">
                  <c:v>4.7600000000000003E-2</c:v>
                </c:pt>
                <c:pt idx="8">
                  <c:v>5.7600000000000005E-2</c:v>
                </c:pt>
              </c:numCache>
            </c:numRef>
          </c:xVal>
          <c:yVal>
            <c:numRef>
              <c:f>'Displaced SABRModel Normal'!$C$7:$C$15</c:f>
              <c:numCache>
                <c:formatCode>0.0000%</c:formatCode>
                <c:ptCount val="9"/>
                <c:pt idx="0">
                  <c:v>5.8999999999999999E-3</c:v>
                </c:pt>
                <c:pt idx="1">
                  <c:v>5.8999999999999999E-3</c:v>
                </c:pt>
                <c:pt idx="2">
                  <c:v>6.0000000000000001E-3</c:v>
                </c:pt>
                <c:pt idx="3">
                  <c:v>6.1000000000000004E-3</c:v>
                </c:pt>
                <c:pt idx="4">
                  <c:v>6.3E-3</c:v>
                </c:pt>
                <c:pt idx="5">
                  <c:v>6.6E-3</c:v>
                </c:pt>
                <c:pt idx="6">
                  <c:v>7.1999999999999998E-3</c:v>
                </c:pt>
                <c:pt idx="7">
                  <c:v>8.0000000000000002E-3</c:v>
                </c:pt>
                <c:pt idx="8">
                  <c:v>8.9999999999999993E-3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346464"/>
        <c:axId val="224347584"/>
      </c:scatterChart>
      <c:valAx>
        <c:axId val="224346464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de-DE"/>
          </a:p>
        </c:txPr>
        <c:crossAx val="224347584"/>
        <c:crosses val="autoZero"/>
        <c:crossBetween val="midCat"/>
      </c:valAx>
      <c:valAx>
        <c:axId val="22434758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de-DE"/>
          </a:p>
        </c:txPr>
        <c:crossAx val="22434646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layout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lang="de-DE" sz="13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Price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'Displaced SABRModel Normal'!$K$6</c:f>
              <c:strCache>
                <c:ptCount val="1"/>
                <c:pt idx="0">
                  <c:v>option price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'Displaced SABRModel Normal'!$I$7:$I$116</c:f>
              <c:numCache>
                <c:formatCode>0.00%</c:formatCode>
                <c:ptCount val="110"/>
                <c:pt idx="0">
                  <c:v>-1.2400000000000001E-2</c:v>
                </c:pt>
                <c:pt idx="1">
                  <c:v>-1.14E-2</c:v>
                </c:pt>
                <c:pt idx="2">
                  <c:v>-1.04E-2</c:v>
                </c:pt>
                <c:pt idx="3">
                  <c:v>-9.3999999999999986E-3</c:v>
                </c:pt>
                <c:pt idx="4">
                  <c:v>-8.3999999999999977E-3</c:v>
                </c:pt>
                <c:pt idx="5">
                  <c:v>-7.3999999999999977E-3</c:v>
                </c:pt>
                <c:pt idx="6">
                  <c:v>-6.3999999999999977E-3</c:v>
                </c:pt>
                <c:pt idx="7">
                  <c:v>-5.3999999999999977E-3</c:v>
                </c:pt>
                <c:pt idx="8">
                  <c:v>-4.3999999999999977E-3</c:v>
                </c:pt>
                <c:pt idx="9">
                  <c:v>-3.3999999999999976E-3</c:v>
                </c:pt>
                <c:pt idx="10">
                  <c:v>-2.3999999999999976E-3</c:v>
                </c:pt>
                <c:pt idx="11">
                  <c:v>-1.3999999999999976E-3</c:v>
                </c:pt>
                <c:pt idx="12">
                  <c:v>-3.9999999999999758E-4</c:v>
                </c:pt>
                <c:pt idx="13">
                  <c:v>6.0000000000000244E-4</c:v>
                </c:pt>
                <c:pt idx="14">
                  <c:v>1.6000000000000025E-3</c:v>
                </c:pt>
                <c:pt idx="15">
                  <c:v>2.6000000000000025E-3</c:v>
                </c:pt>
                <c:pt idx="16">
                  <c:v>3.6000000000000025E-3</c:v>
                </c:pt>
                <c:pt idx="17">
                  <c:v>4.6000000000000025E-3</c:v>
                </c:pt>
                <c:pt idx="18">
                  <c:v>5.6000000000000025E-3</c:v>
                </c:pt>
                <c:pt idx="19">
                  <c:v>6.6000000000000026E-3</c:v>
                </c:pt>
                <c:pt idx="20">
                  <c:v>7.6000000000000026E-3</c:v>
                </c:pt>
                <c:pt idx="21">
                  <c:v>8.6000000000000035E-3</c:v>
                </c:pt>
                <c:pt idx="22">
                  <c:v>9.6000000000000044E-3</c:v>
                </c:pt>
                <c:pt idx="23">
                  <c:v>1.0600000000000005E-2</c:v>
                </c:pt>
                <c:pt idx="24">
                  <c:v>1.1600000000000006E-2</c:v>
                </c:pt>
                <c:pt idx="25">
                  <c:v>1.2600000000000007E-2</c:v>
                </c:pt>
                <c:pt idx="26">
                  <c:v>1.3600000000000008E-2</c:v>
                </c:pt>
                <c:pt idx="27">
                  <c:v>1.4600000000000009E-2</c:v>
                </c:pt>
                <c:pt idx="28">
                  <c:v>1.560000000000001E-2</c:v>
                </c:pt>
                <c:pt idx="29">
                  <c:v>1.6600000000000011E-2</c:v>
                </c:pt>
                <c:pt idx="30">
                  <c:v>1.7600000000000011E-2</c:v>
                </c:pt>
                <c:pt idx="31">
                  <c:v>1.8600000000000012E-2</c:v>
                </c:pt>
                <c:pt idx="32">
                  <c:v>1.9600000000000013E-2</c:v>
                </c:pt>
                <c:pt idx="33">
                  <c:v>2.0600000000000014E-2</c:v>
                </c:pt>
                <c:pt idx="34">
                  <c:v>2.1600000000000015E-2</c:v>
                </c:pt>
                <c:pt idx="35">
                  <c:v>2.2600000000000016E-2</c:v>
                </c:pt>
                <c:pt idx="36">
                  <c:v>2.3600000000000017E-2</c:v>
                </c:pt>
                <c:pt idx="37">
                  <c:v>2.4600000000000018E-2</c:v>
                </c:pt>
                <c:pt idx="38">
                  <c:v>2.5600000000000019E-2</c:v>
                </c:pt>
                <c:pt idx="39">
                  <c:v>2.6600000000000019E-2</c:v>
                </c:pt>
                <c:pt idx="40">
                  <c:v>2.760000000000002E-2</c:v>
                </c:pt>
                <c:pt idx="41">
                  <c:v>2.8600000000000021E-2</c:v>
                </c:pt>
                <c:pt idx="42">
                  <c:v>2.9600000000000022E-2</c:v>
                </c:pt>
                <c:pt idx="43">
                  <c:v>3.0600000000000023E-2</c:v>
                </c:pt>
                <c:pt idx="44">
                  <c:v>3.1600000000000024E-2</c:v>
                </c:pt>
                <c:pt idx="45">
                  <c:v>3.2600000000000025E-2</c:v>
                </c:pt>
                <c:pt idx="46">
                  <c:v>3.3600000000000026E-2</c:v>
                </c:pt>
                <c:pt idx="47">
                  <c:v>3.4600000000000027E-2</c:v>
                </c:pt>
                <c:pt idx="48">
                  <c:v>3.5600000000000027E-2</c:v>
                </c:pt>
                <c:pt idx="49">
                  <c:v>3.6600000000000028E-2</c:v>
                </c:pt>
                <c:pt idx="50">
                  <c:v>3.7600000000000029E-2</c:v>
                </c:pt>
                <c:pt idx="51">
                  <c:v>3.860000000000003E-2</c:v>
                </c:pt>
                <c:pt idx="52">
                  <c:v>3.9600000000000031E-2</c:v>
                </c:pt>
                <c:pt idx="53">
                  <c:v>4.0600000000000032E-2</c:v>
                </c:pt>
                <c:pt idx="54">
                  <c:v>4.1600000000000033E-2</c:v>
                </c:pt>
                <c:pt idx="55">
                  <c:v>4.2600000000000034E-2</c:v>
                </c:pt>
                <c:pt idx="56">
                  <c:v>4.3600000000000035E-2</c:v>
                </c:pt>
                <c:pt idx="57">
                  <c:v>4.4600000000000035E-2</c:v>
                </c:pt>
                <c:pt idx="58">
                  <c:v>4.5600000000000036E-2</c:v>
                </c:pt>
                <c:pt idx="59">
                  <c:v>4.6600000000000037E-2</c:v>
                </c:pt>
                <c:pt idx="60">
                  <c:v>4.7600000000000038E-2</c:v>
                </c:pt>
                <c:pt idx="61">
                  <c:v>4.8600000000000039E-2</c:v>
                </c:pt>
                <c:pt idx="62">
                  <c:v>4.960000000000004E-2</c:v>
                </c:pt>
                <c:pt idx="63">
                  <c:v>5.0600000000000041E-2</c:v>
                </c:pt>
                <c:pt idx="64">
                  <c:v>5.1600000000000042E-2</c:v>
                </c:pt>
                <c:pt idx="65">
                  <c:v>5.2600000000000043E-2</c:v>
                </c:pt>
                <c:pt idx="66">
                  <c:v>5.3600000000000043E-2</c:v>
                </c:pt>
                <c:pt idx="67">
                  <c:v>5.4600000000000044E-2</c:v>
                </c:pt>
                <c:pt idx="68">
                  <c:v>5.5600000000000045E-2</c:v>
                </c:pt>
                <c:pt idx="69">
                  <c:v>5.6600000000000046E-2</c:v>
                </c:pt>
                <c:pt idx="70">
                  <c:v>5.7600000000000047E-2</c:v>
                </c:pt>
                <c:pt idx="71">
                  <c:v>5.8600000000000048E-2</c:v>
                </c:pt>
                <c:pt idx="72">
                  <c:v>5.9600000000000049E-2</c:v>
                </c:pt>
                <c:pt idx="73">
                  <c:v>6.060000000000005E-2</c:v>
                </c:pt>
                <c:pt idx="74">
                  <c:v>6.1600000000000051E-2</c:v>
                </c:pt>
                <c:pt idx="75">
                  <c:v>6.2600000000000044E-2</c:v>
                </c:pt>
                <c:pt idx="76">
                  <c:v>6.3600000000000045E-2</c:v>
                </c:pt>
                <c:pt idx="77">
                  <c:v>6.4600000000000046E-2</c:v>
                </c:pt>
                <c:pt idx="78">
                  <c:v>6.5600000000000047E-2</c:v>
                </c:pt>
                <c:pt idx="79">
                  <c:v>6.6600000000000048E-2</c:v>
                </c:pt>
                <c:pt idx="80">
                  <c:v>6.7600000000000049E-2</c:v>
                </c:pt>
                <c:pt idx="81">
                  <c:v>6.860000000000005E-2</c:v>
                </c:pt>
                <c:pt idx="82">
                  <c:v>6.9600000000000051E-2</c:v>
                </c:pt>
                <c:pt idx="83">
                  <c:v>7.0600000000000052E-2</c:v>
                </c:pt>
                <c:pt idx="84">
                  <c:v>7.1600000000000052E-2</c:v>
                </c:pt>
                <c:pt idx="85">
                  <c:v>7.2600000000000053E-2</c:v>
                </c:pt>
                <c:pt idx="86">
                  <c:v>7.3600000000000054E-2</c:v>
                </c:pt>
                <c:pt idx="87">
                  <c:v>7.4600000000000055E-2</c:v>
                </c:pt>
                <c:pt idx="88">
                  <c:v>7.5600000000000056E-2</c:v>
                </c:pt>
                <c:pt idx="89">
                  <c:v>7.6600000000000057E-2</c:v>
                </c:pt>
                <c:pt idx="90">
                  <c:v>7.7600000000000058E-2</c:v>
                </c:pt>
                <c:pt idx="91">
                  <c:v>7.8600000000000059E-2</c:v>
                </c:pt>
                <c:pt idx="92">
                  <c:v>7.960000000000006E-2</c:v>
                </c:pt>
                <c:pt idx="93">
                  <c:v>8.060000000000006E-2</c:v>
                </c:pt>
                <c:pt idx="94">
                  <c:v>8.1600000000000061E-2</c:v>
                </c:pt>
                <c:pt idx="95">
                  <c:v>8.2600000000000062E-2</c:v>
                </c:pt>
                <c:pt idx="96">
                  <c:v>8.3600000000000063E-2</c:v>
                </c:pt>
                <c:pt idx="97">
                  <c:v>8.4600000000000064E-2</c:v>
                </c:pt>
                <c:pt idx="98">
                  <c:v>8.5600000000000065E-2</c:v>
                </c:pt>
                <c:pt idx="99">
                  <c:v>8.6600000000000066E-2</c:v>
                </c:pt>
                <c:pt idx="100">
                  <c:v>8.7600000000000067E-2</c:v>
                </c:pt>
                <c:pt idx="101">
                  <c:v>8.8600000000000068E-2</c:v>
                </c:pt>
                <c:pt idx="102">
                  <c:v>8.9600000000000068E-2</c:v>
                </c:pt>
                <c:pt idx="103">
                  <c:v>9.0600000000000069E-2</c:v>
                </c:pt>
                <c:pt idx="104">
                  <c:v>9.160000000000007E-2</c:v>
                </c:pt>
                <c:pt idx="105">
                  <c:v>9.2600000000000071E-2</c:v>
                </c:pt>
                <c:pt idx="106">
                  <c:v>9.3600000000000072E-2</c:v>
                </c:pt>
                <c:pt idx="107">
                  <c:v>9.4600000000000073E-2</c:v>
                </c:pt>
                <c:pt idx="108">
                  <c:v>9.5600000000000074E-2</c:v>
                </c:pt>
                <c:pt idx="109">
                  <c:v>9.6600000000000075E-2</c:v>
                </c:pt>
              </c:numCache>
            </c:numRef>
          </c:xVal>
          <c:yVal>
            <c:numRef>
              <c:f>'Displaced SABRModel Normal'!$K$7:$K$116</c:f>
              <c:numCache>
                <c:formatCode>0.00%</c:formatCode>
                <c:ptCount val="110"/>
                <c:pt idx="0">
                  <c:v>2.3917754832101144E-2</c:v>
                </c:pt>
                <c:pt idx="1">
                  <c:v>2.3115908610287852E-2</c:v>
                </c:pt>
                <c:pt idx="2">
                  <c:v>2.2323375728631769E-2</c:v>
                </c:pt>
                <c:pt idx="3">
                  <c:v>2.1540984612546152E-2</c:v>
                </c:pt>
                <c:pt idx="4">
                  <c:v>2.0769559397404352E-2</c:v>
                </c:pt>
                <c:pt idx="5">
                  <c:v>2.0009927193986143E-2</c:v>
                </c:pt>
                <c:pt idx="6">
                  <c:v>1.9262921018241751E-2</c:v>
                </c:pt>
                <c:pt idx="7">
                  <c:v>1.8529379508896104E-2</c:v>
                </c:pt>
                <c:pt idx="8">
                  <c:v>1.7810144031291802E-2</c:v>
                </c:pt>
                <c:pt idx="9">
                  <c:v>1.7106053509931093E-2</c:v>
                </c:pt>
                <c:pt idx="10">
                  <c:v>1.6417937221735766E-2</c:v>
                </c:pt>
                <c:pt idx="11">
                  <c:v>1.5746605758628723E-2</c:v>
                </c:pt>
                <c:pt idx="12">
                  <c:v>1.5092840400931545E-2</c:v>
                </c:pt>
                <c:pt idx="13">
                  <c:v>1.4457381212891647E-2</c:v>
                </c:pt>
                <c:pt idx="14">
                  <c:v>1.3840914262716827E-2</c:v>
                </c:pt>
                <c:pt idx="15">
                  <c:v>1.324405846631432E-2</c:v>
                </c:pt>
                <c:pt idx="16">
                  <c:v>1.2667352640136229E-2</c:v>
                </c:pt>
                <c:pt idx="17">
                  <c:v>1.2111243407473675E-2</c:v>
                </c:pt>
                <c:pt idx="18">
                  <c:v>1.1576074619136864E-2</c:v>
                </c:pt>
                <c:pt idx="19">
                  <c:v>1.1062078912732254E-2</c:v>
                </c:pt>
                <c:pt idx="20">
                  <c:v>1.0569371940376257E-2</c:v>
                </c:pt>
                <c:pt idx="21">
                  <c:v>1.0097949646738274E-2</c:v>
                </c:pt>
                <c:pt idx="22">
                  <c:v>9.647688790490893E-3</c:v>
                </c:pt>
                <c:pt idx="23">
                  <c:v>9.2183506923258322E-3</c:v>
                </c:pt>
                <c:pt idx="24">
                  <c:v>8.8095879852524359E-3</c:v>
                </c:pt>
                <c:pt idx="25">
                  <c:v>8.4209539611822242E-3</c:v>
                </c:pt>
                <c:pt idx="26">
                  <c:v>8.0519139706521081E-3</c:v>
                </c:pt>
                <c:pt idx="27">
                  <c:v>7.7018582514156294E-3</c:v>
                </c:pt>
                <c:pt idx="28">
                  <c:v>7.3701155393465709E-3</c:v>
                </c:pt>
                <c:pt idx="29">
                  <c:v>7.0559668464432977E-3</c:v>
                </c:pt>
                <c:pt idx="30">
                  <c:v>6.7586588644682139E-3</c:v>
                </c:pt>
                <c:pt idx="31">
                  <c:v>6.4774165544681083E-3</c:v>
                </c:pt>
                <c:pt idx="32">
                  <c:v>6.2114545972198031E-3</c:v>
                </c:pt>
                <c:pt idx="33">
                  <c:v>5.9599874944237336E-3</c:v>
                </c:pt>
                <c:pt idx="34">
                  <c:v>5.7222382152442193E-3</c:v>
                </c:pt>
                <c:pt idx="35">
                  <c:v>5.4974453711870448E-3</c:v>
                </c:pt>
                <c:pt idx="36">
                  <c:v>5.2848689713188013E-3</c:v>
                </c:pt>
                <c:pt idx="37">
                  <c:v>5.0837948592171488E-3</c:v>
                </c:pt>
                <c:pt idx="38">
                  <c:v>4.8935379644651543E-3</c:v>
                </c:pt>
                <c:pt idx="39">
                  <c:v>4.7134445177521023E-3</c:v>
                </c:pt>
                <c:pt idx="40">
                  <c:v>4.5428933829519931E-3</c:v>
                </c:pt>
                <c:pt idx="41">
                  <c:v>4.3812966551210189E-3</c:v>
                </c:pt>
                <c:pt idx="42">
                  <c:v>4.2280996630501737E-3</c:v>
                </c:pt>
                <c:pt idx="43">
                  <c:v>4.0827805012058236E-3</c:v>
                </c:pt>
                <c:pt idx="44">
                  <c:v>3.9448492004359823E-3</c:v>
                </c:pt>
                <c:pt idx="45">
                  <c:v>3.8138466310637048E-3</c:v>
                </c:pt>
                <c:pt idx="46">
                  <c:v>3.6893432168481691E-3</c:v>
                </c:pt>
                <c:pt idx="47">
                  <c:v>3.5709375243413721E-3</c:v>
                </c:pt>
                <c:pt idx="48">
                  <c:v>3.4582547797101775E-3</c:v>
                </c:pt>
                <c:pt idx="49">
                  <c:v>3.3509453542459617E-3</c:v>
                </c:pt>
                <c:pt idx="50">
                  <c:v>3.2486832505347367E-3</c:v>
                </c:pt>
                <c:pt idx="51">
                  <c:v>3.151164613513638E-3</c:v>
                </c:pt>
                <c:pt idx="52">
                  <c:v>3.0581062842545892E-3</c:v>
                </c:pt>
                <c:pt idx="53">
                  <c:v>2.9692444091311441E-3</c:v>
                </c:pt>
                <c:pt idx="54">
                  <c:v>2.8843331128736811E-3</c:v>
                </c:pt>
                <c:pt idx="55">
                  <c:v>2.803143240743055E-3</c:v>
                </c:pt>
                <c:pt idx="56">
                  <c:v>2.7254611725080523E-3</c:v>
                </c:pt>
                <c:pt idx="57">
                  <c:v>2.6510877089673777E-3</c:v>
                </c:pt>
                <c:pt idx="58">
                  <c:v>2.5798370303006671E-3</c:v>
                </c:pt>
                <c:pt idx="59">
                  <c:v>2.5115357244692993E-3</c:v>
                </c:pt>
                <c:pt idx="60">
                  <c:v>2.4460218831354524E-3</c:v>
                </c:pt>
                <c:pt idx="61">
                  <c:v>2.3831442620609955E-3</c:v>
                </c:pt>
                <c:pt idx="62">
                  <c:v>2.3227615026315167E-3</c:v>
                </c:pt>
                <c:pt idx="63">
                  <c:v>2.2647414109800926E-3</c:v>
                </c:pt>
                <c:pt idx="64">
                  <c:v>2.2089602911258242E-3</c:v>
                </c:pt>
                <c:pt idx="65">
                  <c:v>2.1553023285638302E-3</c:v>
                </c:pt>
                <c:pt idx="66">
                  <c:v>2.1036590208248964E-3</c:v>
                </c:pt>
                <c:pt idx="67">
                  <c:v>2.0539286516460713E-3</c:v>
                </c:pt>
                <c:pt idx="68">
                  <c:v>2.0060158055446777E-3</c:v>
                </c:pt>
                <c:pt idx="69">
                  <c:v>1.9598309197568498E-3</c:v>
                </c:pt>
                <c:pt idx="70">
                  <c:v>1.915289870680098E-3</c:v>
                </c:pt>
                <c:pt idx="71">
                  <c:v>1.8723135921408039E-3</c:v>
                </c:pt>
                <c:pt idx="72">
                  <c:v>1.8308277229885667E-3</c:v>
                </c:pt>
                <c:pt idx="73">
                  <c:v>1.7907622816960601E-3</c:v>
                </c:pt>
                <c:pt idx="74">
                  <c:v>1.7520513658129721E-3</c:v>
                </c:pt>
                <c:pt idx="75">
                  <c:v>1.7146328742857243E-3</c:v>
                </c:pt>
                <c:pt idx="76">
                  <c:v>1.6784482508081771E-3</c:v>
                </c:pt>
                <c:pt idx="77">
                  <c:v>1.6434422465129127E-3</c:v>
                </c:pt>
                <c:pt idx="78">
                  <c:v>1.6095627004483852E-3</c:v>
                </c:pt>
                <c:pt idx="79">
                  <c:v>1.5767603364126703E-3</c:v>
                </c:pt>
                <c:pt idx="80">
                  <c:v>1.5449885748312778E-3</c:v>
                </c:pt>
                <c:pt idx="81">
                  <c:v>1.5142033584750131E-3</c:v>
                </c:pt>
                <c:pt idx="82">
                  <c:v>1.4843629909124141E-3</c:v>
                </c:pt>
                <c:pt idx="83">
                  <c:v>1.4554279866843458E-3</c:v>
                </c:pt>
                <c:pt idx="84">
                  <c:v>1.4273609322713312E-3</c:v>
                </c:pt>
                <c:pt idx="85">
                  <c:v>1.400126357002541E-3</c:v>
                </c:pt>
                <c:pt idx="86">
                  <c:v>1.3736906131256764E-3</c:v>
                </c:pt>
                <c:pt idx="87">
                  <c:v>1.3480217643224227E-3</c:v>
                </c:pt>
                <c:pt idx="88">
                  <c:v>1.3230894820134625E-3</c:v>
                </c:pt>
                <c:pt idx="89">
                  <c:v>1.2988649488512288E-3</c:v>
                </c:pt>
                <c:pt idx="90">
                  <c:v>1.2753207688489124E-3</c:v>
                </c:pt>
                <c:pt idx="91">
                  <c:v>1.2524308836394877E-3</c:v>
                </c:pt>
                <c:pt idx="92">
                  <c:v>1.2301704943996706E-3</c:v>
                </c:pt>
                <c:pt idx="93">
                  <c:v>1.2085159890129057E-3</c:v>
                </c:pt>
                <c:pt idx="94">
                  <c:v>1.187444874079153E-3</c:v>
                </c:pt>
                <c:pt idx="95">
                  <c:v>1.1669357114114749E-3</c:v>
                </c:pt>
                <c:pt idx="96">
                  <c:v>1.1469680586886962E-3</c:v>
                </c:pt>
                <c:pt idx="97">
                  <c:v>1.1275224139597317E-3</c:v>
                </c:pt>
                <c:pt idx="98">
                  <c:v>1.108580163719312E-3</c:v>
                </c:pt>
                <c:pt idx="99">
                  <c:v>1.0901235342977069E-3</c:v>
                </c:pt>
                <c:pt idx="100">
                  <c:v>1.0721355463267704E-3</c:v>
                </c:pt>
                <c:pt idx="101">
                  <c:v>1.0545999720635146E-3</c:v>
                </c:pt>
                <c:pt idx="102">
                  <c:v>1.0375012953697032E-3</c:v>
                </c:pt>
                <c:pt idx="103">
                  <c:v>1.0208246741611046E-3</c:v>
                </c:pt>
                <c:pt idx="104">
                  <c:v>1.0045559051550046E-3</c:v>
                </c:pt>
                <c:pt idx="105">
                  <c:v>9.8868139075702129E-4</c:v>
                </c:pt>
                <c:pt idx="106">
                  <c:v>9.7318810794109166E-4</c:v>
                </c:pt>
                <c:pt idx="107">
                  <c:v>9.5806357898684229E-4</c:v>
                </c:pt>
                <c:pt idx="108">
                  <c:v>9.4329584394929784E-4</c:v>
                </c:pt>
                <c:pt idx="109">
                  <c:v>9.288734347446914E-4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350944"/>
        <c:axId val="224351504"/>
      </c:scatterChart>
      <c:valAx>
        <c:axId val="224350944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de-DE"/>
          </a:p>
        </c:txPr>
        <c:crossAx val="224351504"/>
        <c:crosses val="autoZero"/>
        <c:crossBetween val="midCat"/>
      </c:valAx>
      <c:valAx>
        <c:axId val="2243515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de-DE"/>
          </a:p>
        </c:txPr>
        <c:crossAx val="22435094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layout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lang="de-DE" sz="13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Density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'Displaced SABRModel Normal'!$L$6</c:f>
              <c:strCache>
                <c:ptCount val="1"/>
                <c:pt idx="0">
                  <c:v>density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'Displaced SABRModel Normal'!$I$7:$I$116</c:f>
              <c:numCache>
                <c:formatCode>0.00%</c:formatCode>
                <c:ptCount val="110"/>
                <c:pt idx="0">
                  <c:v>-1.2400000000000001E-2</c:v>
                </c:pt>
                <c:pt idx="1">
                  <c:v>-1.14E-2</c:v>
                </c:pt>
                <c:pt idx="2">
                  <c:v>-1.04E-2</c:v>
                </c:pt>
                <c:pt idx="3">
                  <c:v>-9.3999999999999986E-3</c:v>
                </c:pt>
                <c:pt idx="4">
                  <c:v>-8.3999999999999977E-3</c:v>
                </c:pt>
                <c:pt idx="5">
                  <c:v>-7.3999999999999977E-3</c:v>
                </c:pt>
                <c:pt idx="6">
                  <c:v>-6.3999999999999977E-3</c:v>
                </c:pt>
                <c:pt idx="7">
                  <c:v>-5.3999999999999977E-3</c:v>
                </c:pt>
                <c:pt idx="8">
                  <c:v>-4.3999999999999977E-3</c:v>
                </c:pt>
                <c:pt idx="9">
                  <c:v>-3.3999999999999976E-3</c:v>
                </c:pt>
                <c:pt idx="10">
                  <c:v>-2.3999999999999976E-3</c:v>
                </c:pt>
                <c:pt idx="11">
                  <c:v>-1.3999999999999976E-3</c:v>
                </c:pt>
                <c:pt idx="12">
                  <c:v>-3.9999999999999758E-4</c:v>
                </c:pt>
                <c:pt idx="13">
                  <c:v>6.0000000000000244E-4</c:v>
                </c:pt>
                <c:pt idx="14">
                  <c:v>1.6000000000000025E-3</c:v>
                </c:pt>
                <c:pt idx="15">
                  <c:v>2.6000000000000025E-3</c:v>
                </c:pt>
                <c:pt idx="16">
                  <c:v>3.6000000000000025E-3</c:v>
                </c:pt>
                <c:pt idx="17">
                  <c:v>4.6000000000000025E-3</c:v>
                </c:pt>
                <c:pt idx="18">
                  <c:v>5.6000000000000025E-3</c:v>
                </c:pt>
                <c:pt idx="19">
                  <c:v>6.6000000000000026E-3</c:v>
                </c:pt>
                <c:pt idx="20">
                  <c:v>7.6000000000000026E-3</c:v>
                </c:pt>
                <c:pt idx="21">
                  <c:v>8.6000000000000035E-3</c:v>
                </c:pt>
                <c:pt idx="22">
                  <c:v>9.6000000000000044E-3</c:v>
                </c:pt>
                <c:pt idx="23">
                  <c:v>1.0600000000000005E-2</c:v>
                </c:pt>
                <c:pt idx="24">
                  <c:v>1.1600000000000006E-2</c:v>
                </c:pt>
                <c:pt idx="25">
                  <c:v>1.2600000000000007E-2</c:v>
                </c:pt>
                <c:pt idx="26">
                  <c:v>1.3600000000000008E-2</c:v>
                </c:pt>
                <c:pt idx="27">
                  <c:v>1.4600000000000009E-2</c:v>
                </c:pt>
                <c:pt idx="28">
                  <c:v>1.560000000000001E-2</c:v>
                </c:pt>
                <c:pt idx="29">
                  <c:v>1.6600000000000011E-2</c:v>
                </c:pt>
                <c:pt idx="30">
                  <c:v>1.7600000000000011E-2</c:v>
                </c:pt>
                <c:pt idx="31">
                  <c:v>1.8600000000000012E-2</c:v>
                </c:pt>
                <c:pt idx="32">
                  <c:v>1.9600000000000013E-2</c:v>
                </c:pt>
                <c:pt idx="33">
                  <c:v>2.0600000000000014E-2</c:v>
                </c:pt>
                <c:pt idx="34">
                  <c:v>2.1600000000000015E-2</c:v>
                </c:pt>
                <c:pt idx="35">
                  <c:v>2.2600000000000016E-2</c:v>
                </c:pt>
                <c:pt idx="36">
                  <c:v>2.3600000000000017E-2</c:v>
                </c:pt>
                <c:pt idx="37">
                  <c:v>2.4600000000000018E-2</c:v>
                </c:pt>
                <c:pt idx="38">
                  <c:v>2.5600000000000019E-2</c:v>
                </c:pt>
                <c:pt idx="39">
                  <c:v>2.6600000000000019E-2</c:v>
                </c:pt>
                <c:pt idx="40">
                  <c:v>2.760000000000002E-2</c:v>
                </c:pt>
                <c:pt idx="41">
                  <c:v>2.8600000000000021E-2</c:v>
                </c:pt>
                <c:pt idx="42">
                  <c:v>2.9600000000000022E-2</c:v>
                </c:pt>
                <c:pt idx="43">
                  <c:v>3.0600000000000023E-2</c:v>
                </c:pt>
                <c:pt idx="44">
                  <c:v>3.1600000000000024E-2</c:v>
                </c:pt>
                <c:pt idx="45">
                  <c:v>3.2600000000000025E-2</c:v>
                </c:pt>
                <c:pt idx="46">
                  <c:v>3.3600000000000026E-2</c:v>
                </c:pt>
                <c:pt idx="47">
                  <c:v>3.4600000000000027E-2</c:v>
                </c:pt>
                <c:pt idx="48">
                  <c:v>3.5600000000000027E-2</c:v>
                </c:pt>
                <c:pt idx="49">
                  <c:v>3.6600000000000028E-2</c:v>
                </c:pt>
                <c:pt idx="50">
                  <c:v>3.7600000000000029E-2</c:v>
                </c:pt>
                <c:pt idx="51">
                  <c:v>3.860000000000003E-2</c:v>
                </c:pt>
                <c:pt idx="52">
                  <c:v>3.9600000000000031E-2</c:v>
                </c:pt>
                <c:pt idx="53">
                  <c:v>4.0600000000000032E-2</c:v>
                </c:pt>
                <c:pt idx="54">
                  <c:v>4.1600000000000033E-2</c:v>
                </c:pt>
                <c:pt idx="55">
                  <c:v>4.2600000000000034E-2</c:v>
                </c:pt>
                <c:pt idx="56">
                  <c:v>4.3600000000000035E-2</c:v>
                </c:pt>
                <c:pt idx="57">
                  <c:v>4.4600000000000035E-2</c:v>
                </c:pt>
                <c:pt idx="58">
                  <c:v>4.5600000000000036E-2</c:v>
                </c:pt>
                <c:pt idx="59">
                  <c:v>4.6600000000000037E-2</c:v>
                </c:pt>
                <c:pt idx="60">
                  <c:v>4.7600000000000038E-2</c:v>
                </c:pt>
                <c:pt idx="61">
                  <c:v>4.8600000000000039E-2</c:v>
                </c:pt>
                <c:pt idx="62">
                  <c:v>4.960000000000004E-2</c:v>
                </c:pt>
                <c:pt idx="63">
                  <c:v>5.0600000000000041E-2</c:v>
                </c:pt>
                <c:pt idx="64">
                  <c:v>5.1600000000000042E-2</c:v>
                </c:pt>
                <c:pt idx="65">
                  <c:v>5.2600000000000043E-2</c:v>
                </c:pt>
                <c:pt idx="66">
                  <c:v>5.3600000000000043E-2</c:v>
                </c:pt>
                <c:pt idx="67">
                  <c:v>5.4600000000000044E-2</c:v>
                </c:pt>
                <c:pt idx="68">
                  <c:v>5.5600000000000045E-2</c:v>
                </c:pt>
                <c:pt idx="69">
                  <c:v>5.6600000000000046E-2</c:v>
                </c:pt>
                <c:pt idx="70">
                  <c:v>5.7600000000000047E-2</c:v>
                </c:pt>
                <c:pt idx="71">
                  <c:v>5.8600000000000048E-2</c:v>
                </c:pt>
                <c:pt idx="72">
                  <c:v>5.9600000000000049E-2</c:v>
                </c:pt>
                <c:pt idx="73">
                  <c:v>6.060000000000005E-2</c:v>
                </c:pt>
                <c:pt idx="74">
                  <c:v>6.1600000000000051E-2</c:v>
                </c:pt>
                <c:pt idx="75">
                  <c:v>6.2600000000000044E-2</c:v>
                </c:pt>
                <c:pt idx="76">
                  <c:v>6.3600000000000045E-2</c:v>
                </c:pt>
                <c:pt idx="77">
                  <c:v>6.4600000000000046E-2</c:v>
                </c:pt>
                <c:pt idx="78">
                  <c:v>6.5600000000000047E-2</c:v>
                </c:pt>
                <c:pt idx="79">
                  <c:v>6.6600000000000048E-2</c:v>
                </c:pt>
                <c:pt idx="80">
                  <c:v>6.7600000000000049E-2</c:v>
                </c:pt>
                <c:pt idx="81">
                  <c:v>6.860000000000005E-2</c:v>
                </c:pt>
                <c:pt idx="82">
                  <c:v>6.9600000000000051E-2</c:v>
                </c:pt>
                <c:pt idx="83">
                  <c:v>7.0600000000000052E-2</c:v>
                </c:pt>
                <c:pt idx="84">
                  <c:v>7.1600000000000052E-2</c:v>
                </c:pt>
                <c:pt idx="85">
                  <c:v>7.2600000000000053E-2</c:v>
                </c:pt>
                <c:pt idx="86">
                  <c:v>7.3600000000000054E-2</c:v>
                </c:pt>
                <c:pt idx="87">
                  <c:v>7.4600000000000055E-2</c:v>
                </c:pt>
                <c:pt idx="88">
                  <c:v>7.5600000000000056E-2</c:v>
                </c:pt>
                <c:pt idx="89">
                  <c:v>7.6600000000000057E-2</c:v>
                </c:pt>
                <c:pt idx="90">
                  <c:v>7.7600000000000058E-2</c:v>
                </c:pt>
                <c:pt idx="91">
                  <c:v>7.8600000000000059E-2</c:v>
                </c:pt>
                <c:pt idx="92">
                  <c:v>7.960000000000006E-2</c:v>
                </c:pt>
                <c:pt idx="93">
                  <c:v>8.060000000000006E-2</c:v>
                </c:pt>
                <c:pt idx="94">
                  <c:v>8.1600000000000061E-2</c:v>
                </c:pt>
                <c:pt idx="95">
                  <c:v>8.2600000000000062E-2</c:v>
                </c:pt>
                <c:pt idx="96">
                  <c:v>8.3600000000000063E-2</c:v>
                </c:pt>
                <c:pt idx="97">
                  <c:v>8.4600000000000064E-2</c:v>
                </c:pt>
                <c:pt idx="98">
                  <c:v>8.5600000000000065E-2</c:v>
                </c:pt>
                <c:pt idx="99">
                  <c:v>8.6600000000000066E-2</c:v>
                </c:pt>
                <c:pt idx="100">
                  <c:v>8.7600000000000067E-2</c:v>
                </c:pt>
                <c:pt idx="101">
                  <c:v>8.8600000000000068E-2</c:v>
                </c:pt>
                <c:pt idx="102">
                  <c:v>8.9600000000000068E-2</c:v>
                </c:pt>
                <c:pt idx="103">
                  <c:v>9.0600000000000069E-2</c:v>
                </c:pt>
                <c:pt idx="104">
                  <c:v>9.160000000000007E-2</c:v>
                </c:pt>
                <c:pt idx="105">
                  <c:v>9.2600000000000071E-2</c:v>
                </c:pt>
                <c:pt idx="106">
                  <c:v>9.3600000000000072E-2</c:v>
                </c:pt>
                <c:pt idx="107">
                  <c:v>9.4600000000000073E-2</c:v>
                </c:pt>
                <c:pt idx="108">
                  <c:v>9.5600000000000074E-2</c:v>
                </c:pt>
                <c:pt idx="109">
                  <c:v>9.6600000000000075E-2</c:v>
                </c:pt>
              </c:numCache>
            </c:numRef>
          </c:xVal>
          <c:yVal>
            <c:numRef>
              <c:f>'Displaced SABRModel Normal'!$L$7:$L$116</c:f>
              <c:numCache>
                <c:formatCode>0.0</c:formatCode>
                <c:ptCount val="110"/>
                <c:pt idx="1">
                  <c:v>9.3133401572083159</c:v>
                </c:pt>
                <c:pt idx="2">
                  <c:v>10.141765570466347</c:v>
                </c:pt>
                <c:pt idx="3">
                  <c:v>10.965900943817728</c:v>
                </c:pt>
                <c:pt idx="4">
                  <c:v>11.793011723590364</c:v>
                </c:pt>
                <c:pt idx="5">
                  <c:v>12.626027673816321</c:v>
                </c:pt>
                <c:pt idx="6">
                  <c:v>13.464666398746438</c:v>
                </c:pt>
                <c:pt idx="7">
                  <c:v>14.306031741344317</c:v>
                </c:pt>
                <c:pt idx="8">
                  <c:v>15.14495624359291</c:v>
                </c:pt>
                <c:pt idx="9">
                  <c:v>15.974233165381296</c:v>
                </c:pt>
                <c:pt idx="10">
                  <c:v>16.784825088284745</c:v>
                </c:pt>
                <c:pt idx="11">
                  <c:v>17.566105409864974</c:v>
                </c:pt>
                <c:pt idx="12">
                  <c:v>18.306169657280464</c:v>
                </c:pt>
                <c:pt idx="13">
                  <c:v>18.992237865077254</c:v>
                </c:pt>
                <c:pt idx="14">
                  <c:v>19.611153772313568</c:v>
                </c:pt>
                <c:pt idx="15">
                  <c:v>20.149970224415252</c:v>
                </c:pt>
                <c:pt idx="16">
                  <c:v>20.59659351553826</c:v>
                </c:pt>
                <c:pt idx="17">
                  <c:v>20.940444325741673</c:v>
                </c:pt>
                <c:pt idx="18">
                  <c:v>21.173081932201672</c:v>
                </c:pt>
                <c:pt idx="19">
                  <c:v>21.288734048613076</c:v>
                </c:pt>
                <c:pt idx="20">
                  <c:v>21.28467871801395</c:v>
                </c:pt>
                <c:pt idx="21">
                  <c:v>21.161437390601577</c:v>
                </c:pt>
                <c:pt idx="22">
                  <c:v>20.922758082320449</c:v>
                </c:pt>
                <c:pt idx="23">
                  <c:v>20.575391091664333</c:v>
                </c:pt>
                <c:pt idx="24">
                  <c:v>20.12868300318469</c:v>
                </c:pt>
                <c:pt idx="25">
                  <c:v>19.594033540095527</c:v>
                </c:pt>
                <c:pt idx="26">
                  <c:v>18.98427129363823</c:v>
                </c:pt>
                <c:pt idx="27">
                  <c:v>18.313007167420107</c:v>
                </c:pt>
                <c:pt idx="28">
                  <c:v>17.594019165785362</c:v>
                </c:pt>
                <c:pt idx="29">
                  <c:v>16.840710928189289</c:v>
                </c:pt>
                <c:pt idx="30">
                  <c:v>16.06567197497824</c:v>
                </c:pt>
                <c:pt idx="31">
                  <c:v>15.280352751800294</c:v>
                </c:pt>
                <c:pt idx="32">
                  <c:v>14.494854452235815</c:v>
                </c:pt>
                <c:pt idx="33">
                  <c:v>13.717823616555037</c:v>
                </c:pt>
                <c:pt idx="34">
                  <c:v>12.956435122339776</c:v>
                </c:pt>
                <c:pt idx="35">
                  <c:v>12.216444188931066</c:v>
                </c:pt>
                <c:pt idx="36">
                  <c:v>11.502287766590957</c:v>
                </c:pt>
                <c:pt idx="37">
                  <c:v>10.817217349657987</c:v>
                </c:pt>
                <c:pt idx="38">
                  <c:v>10.1634480389424</c:v>
                </c:pt>
                <c:pt idx="39">
                  <c:v>9.5423119129429104</c:v>
                </c:pt>
                <c:pt idx="40">
                  <c:v>8.954406969134844</c:v>
                </c:pt>
                <c:pt idx="41">
                  <c:v>8.3997357601291043</c:v>
                </c:pt>
                <c:pt idx="42">
                  <c:v>7.8778302264950613</c:v>
                </c:pt>
                <c:pt idx="43">
                  <c:v>7.3878610745087494</c:v>
                </c:pt>
                <c:pt idx="44">
                  <c:v>6.9287313975638245</c:v>
                </c:pt>
                <c:pt idx="45">
                  <c:v>6.4991551567416979</c:v>
                </c:pt>
                <c:pt idx="46">
                  <c:v>6.0977217087388143</c:v>
                </c:pt>
                <c:pt idx="47">
                  <c:v>5.7229478756023227</c:v>
                </c:pt>
                <c:pt idx="48">
                  <c:v>5.3733191669787832</c:v>
                </c:pt>
                <c:pt idx="49">
                  <c:v>5.0473217529907721</c:v>
                </c:pt>
                <c:pt idx="50">
                  <c:v>4.7434666901264002</c:v>
                </c:pt>
                <c:pt idx="51">
                  <c:v>4.4603077620497453</c:v>
                </c:pt>
                <c:pt idx="52">
                  <c:v>4.1964541356038287</c:v>
                </c:pt>
                <c:pt idx="53">
                  <c:v>3.9505788659820116</c:v>
                </c:pt>
                <c:pt idx="54">
                  <c:v>3.7214241268368755</c:v>
                </c:pt>
                <c:pt idx="55">
                  <c:v>3.5078038956234896</c:v>
                </c:pt>
                <c:pt idx="56">
                  <c:v>3.3086046943280678</c:v>
                </c:pt>
                <c:pt idx="57">
                  <c:v>3.1227848739639272</c:v>
                </c:pt>
                <c:pt idx="58">
                  <c:v>2.949372835342809</c:v>
                </c:pt>
                <c:pt idx="59">
                  <c:v>2.7874644975209257</c:v>
                </c:pt>
                <c:pt idx="60">
                  <c:v>2.6362202593900204</c:v>
                </c:pt>
                <c:pt idx="61">
                  <c:v>2.4948616449780396</c:v>
                </c:pt>
                <c:pt idx="62">
                  <c:v>2.3626677780547474</c:v>
                </c:pt>
                <c:pt idx="63">
                  <c:v>2.238971797155656</c:v>
                </c:pt>
                <c:pt idx="64">
                  <c:v>2.1231572922743962</c:v>
                </c:pt>
                <c:pt idx="65">
                  <c:v>2.0146548230601904</c:v>
                </c:pt>
                <c:pt idx="66">
                  <c:v>1.9129385601087159</c:v>
                </c:pt>
                <c:pt idx="67">
                  <c:v>1.8175230774315039</c:v>
                </c:pt>
                <c:pt idx="68">
                  <c:v>1.7279603135656225</c:v>
                </c:pt>
                <c:pt idx="69">
                  <c:v>1.6438367110762462</c:v>
                </c:pt>
                <c:pt idx="70">
                  <c:v>1.5647705374575271</c:v>
                </c:pt>
                <c:pt idx="71">
                  <c:v>1.4904093870570625</c:v>
                </c:pt>
                <c:pt idx="72">
                  <c:v>1.4204278597305222</c:v>
                </c:pt>
                <c:pt idx="73">
                  <c:v>1.3545254094185126</c:v>
                </c:pt>
                <c:pt idx="74">
                  <c:v>1.2924243558403643</c:v>
                </c:pt>
                <c:pt idx="75">
                  <c:v>1.2338680497004921</c:v>
                </c:pt>
                <c:pt idx="76">
                  <c:v>1.1786191822828174</c:v>
                </c:pt>
                <c:pt idx="77">
                  <c:v>1.1264582307369382</c:v>
                </c:pt>
                <c:pt idx="78">
                  <c:v>1.0771820288125298</c:v>
                </c:pt>
                <c:pt idx="79">
                  <c:v>1.030602454322493</c:v>
                </c:pt>
                <c:pt idx="80">
                  <c:v>0.98654522512776033</c:v>
                </c:pt>
                <c:pt idx="81">
                  <c:v>0.9448487936656782</c:v>
                </c:pt>
                <c:pt idx="82">
                  <c:v>0.90536333453069251</c:v>
                </c:pt>
                <c:pt idx="83">
                  <c:v>0.86794981505374502</c:v>
                </c:pt>
                <c:pt idx="84">
                  <c:v>0.83247914422438496</c:v>
                </c:pt>
                <c:pt idx="85">
                  <c:v>0.79883139192555985</c:v>
                </c:pt>
                <c:pt idx="86">
                  <c:v>0.76689507361084885</c:v>
                </c:pt>
                <c:pt idx="87">
                  <c:v>0.73656649429362653</c:v>
                </c:pt>
                <c:pt idx="88">
                  <c:v>0.70774914672638722</c:v>
                </c:pt>
                <c:pt idx="89">
                  <c:v>0.68035315991740608</c:v>
                </c:pt>
                <c:pt idx="90">
                  <c:v>0.6542947928915912</c:v>
                </c:pt>
                <c:pt idx="91">
                  <c:v>0.62949596960765075</c:v>
                </c:pt>
                <c:pt idx="92">
                  <c:v>0.60588385305225423</c:v>
                </c:pt>
                <c:pt idx="93">
                  <c:v>0.58339045301211589</c:v>
                </c:pt>
                <c:pt idx="94">
                  <c:v>0.561952266074638</c:v>
                </c:pt>
                <c:pt idx="95">
                  <c:v>0.54150994489941029</c:v>
                </c:pt>
                <c:pt idx="96">
                  <c:v>0.52200799381413909</c:v>
                </c:pt>
                <c:pt idx="97">
                  <c:v>0.5033944885449162</c:v>
                </c:pt>
                <c:pt idx="98">
                  <c:v>0.48562081881447972</c:v>
                </c:pt>
                <c:pt idx="99">
                  <c:v>0.46864145066861845</c:v>
                </c:pt>
                <c:pt idx="100">
                  <c:v>0.45241370768070366</c:v>
                </c:pt>
                <c:pt idx="101">
                  <c:v>0.4368975694444755</c:v>
                </c:pt>
                <c:pt idx="102">
                  <c:v>0.42205548521270014</c:v>
                </c:pt>
                <c:pt idx="103">
                  <c:v>0.40785220249868398</c:v>
                </c:pt>
                <c:pt idx="104">
                  <c:v>0.3942546081166225</c:v>
                </c:pt>
                <c:pt idx="105">
                  <c:v>0.38123158205369895</c:v>
                </c:pt>
                <c:pt idx="106">
                  <c:v>0.36875386168026758</c:v>
                </c:pt>
                <c:pt idx="107">
                  <c:v>0.35679391670491378</c:v>
                </c:pt>
                <c:pt idx="108">
                  <c:v>0.34532583293800662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423488"/>
        <c:axId val="222424048"/>
      </c:scatterChart>
      <c:valAx>
        <c:axId val="22242348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de-DE"/>
          </a:p>
        </c:txPr>
        <c:crossAx val="222424048"/>
        <c:crosses val="autoZero"/>
        <c:crossBetween val="midCat"/>
      </c:valAx>
      <c:valAx>
        <c:axId val="2224240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de-DE"/>
          </a:p>
        </c:txPr>
        <c:crossAx val="22242348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layout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230040</xdr:colOff>
      <xdr:row>18</xdr:row>
      <xdr:rowOff>54720</xdr:rowOff>
    </xdr:from>
    <xdr:to>
      <xdr:col>4</xdr:col>
      <xdr:colOff>155520</xdr:colOff>
      <xdr:row>34</xdr:row>
      <xdr:rowOff>14400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67320</xdr:colOff>
      <xdr:row>5</xdr:row>
      <xdr:rowOff>237600</xdr:rowOff>
    </xdr:from>
    <xdr:to>
      <xdr:col>15</xdr:col>
      <xdr:colOff>344880</xdr:colOff>
      <xdr:row>20</xdr:row>
      <xdr:rowOff>137880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67320</xdr:colOff>
      <xdr:row>23</xdr:row>
      <xdr:rowOff>19440</xdr:rowOff>
    </xdr:from>
    <xdr:to>
      <xdr:col>15</xdr:col>
      <xdr:colOff>344880</xdr:colOff>
      <xdr:row>38</xdr:row>
      <xdr:rowOff>139320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ontrolPanelSetVisible"/>
      <definedName name="obGet"/>
      <definedName name="OBGETPROPERTY"/>
      <definedName name="obMak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AMK33"/>
  <sheetViews>
    <sheetView zoomScale="75" zoomScaleNormal="75" workbookViewId="0"/>
  </sheetViews>
  <sheetFormatPr baseColWidth="10" defaultColWidth="8.88671875" defaultRowHeight="13.2" x14ac:dyDescent="0.25"/>
  <cols>
    <col min="1" max="3" width="9.109375" style="1"/>
    <col min="4" max="7" width="10.6640625" style="1"/>
    <col min="8" max="8" width="18.6640625" style="1"/>
    <col min="9" max="10" width="10.6640625" style="1"/>
    <col min="11" max="11" width="11.6640625" style="1"/>
    <col min="12" max="12" width="10.6640625" style="2"/>
    <col min="13" max="36" width="10.6640625" style="1"/>
    <col min="37" max="37" width="6.109375" style="1"/>
    <col min="38" max="256" width="10.6640625" style="1"/>
    <col min="257" max="1025" width="11.5546875" style="3"/>
  </cols>
  <sheetData>
    <row r="2" spans="2:14" ht="12.75" customHeight="1" x14ac:dyDescent="0.25">
      <c r="B2" s="4" t="s">
        <v>0</v>
      </c>
    </row>
    <row r="3" spans="2:14" ht="12.75" customHeight="1" x14ac:dyDescent="0.25">
      <c r="B3" s="5"/>
    </row>
    <row r="5" spans="2:14" ht="12.75" customHeight="1" x14ac:dyDescent="0.25">
      <c r="B5" s="6" t="s">
        <v>1</v>
      </c>
      <c r="C5" s="6"/>
      <c r="E5" s="6" t="s">
        <v>2</v>
      </c>
      <c r="F5" s="6"/>
      <c r="N5" s="7" t="s">
        <v>3</v>
      </c>
    </row>
    <row r="6" spans="2:14" ht="12.75" customHeight="1" x14ac:dyDescent="0.25">
      <c r="N6" s="7" t="str">
        <f>"IMPORTANT: All function calls relying on the libraries loaded here have to reference the cell name 'obLibs'"</f>
        <v>IMPORTANT: All function calls relying on the libraries loaded here have to reference the cell name 'obLibs'</v>
      </c>
    </row>
    <row r="7" spans="2:14" ht="12.75" customHeight="1" x14ac:dyDescent="0.25">
      <c r="B7" s="8" t="s">
        <v>4</v>
      </c>
      <c r="C7" s="8"/>
      <c r="E7" s="8" t="s">
        <v>5</v>
      </c>
      <c r="F7" s="8"/>
      <c r="N7" s="7" t="s">
        <v>6</v>
      </c>
    </row>
    <row r="8" spans="2:14" ht="12.75" customHeight="1" x14ac:dyDescent="0.35">
      <c r="B8" s="1" t="s">
        <v>7</v>
      </c>
      <c r="C8" s="9" t="b">
        <f>TRUE()</f>
        <v>1</v>
      </c>
      <c r="E8" s="1" t="s">
        <v>8</v>
      </c>
      <c r="F8" s="10" t="s">
        <v>9</v>
      </c>
      <c r="N8" s="11" t="s">
        <v>10</v>
      </c>
    </row>
    <row r="9" spans="2:14" ht="12.75" customHeight="1" x14ac:dyDescent="0.25">
      <c r="E9" s="1" t="s">
        <v>11</v>
      </c>
      <c r="F9" s="12" t="b">
        <f>TRUE()</f>
        <v>1</v>
      </c>
    </row>
    <row r="10" spans="2:14" ht="12.75" customHeight="1" x14ac:dyDescent="0.25">
      <c r="B10" s="8" t="s">
        <v>12</v>
      </c>
      <c r="C10" s="8"/>
    </row>
    <row r="11" spans="2:14" ht="12.75" customHeight="1" x14ac:dyDescent="0.25">
      <c r="B11" s="13" t="b">
        <f>[1]!obControlPanelSetVisible(C8)</f>
        <v>1</v>
      </c>
      <c r="E11" s="8" t="s">
        <v>12</v>
      </c>
      <c r="F11" s="8"/>
    </row>
    <row r="12" spans="2:14" ht="12.75" customHeight="1" x14ac:dyDescent="0.25">
      <c r="E12" s="1" t="s">
        <v>13</v>
      </c>
      <c r="F12" s="1" t="str">
        <f>[1]!OBADDALLJARS(F8,F9)</f>
        <v>\\vmware-host\Shared Folders\finmath-spreadsheets\spreadsheets\SABR Model Calibration\lib</v>
      </c>
    </row>
    <row r="14" spans="2:14" ht="12.75" customHeight="1" x14ac:dyDescent="0.25">
      <c r="B14" s="6" t="s">
        <v>14</v>
      </c>
      <c r="C14" s="6"/>
      <c r="E14" s="6" t="s">
        <v>15</v>
      </c>
      <c r="F14" s="6"/>
    </row>
    <row r="16" spans="2:14" ht="12.75" customHeight="1" x14ac:dyDescent="0.25">
      <c r="B16" s="8" t="s">
        <v>12</v>
      </c>
      <c r="C16" s="8"/>
      <c r="E16" s="8" t="s">
        <v>16</v>
      </c>
      <c r="F16" s="8"/>
    </row>
    <row r="17" spans="2:6" ht="12.75" customHeight="1" x14ac:dyDescent="0.25">
      <c r="B17" s="1" t="s">
        <v>17</v>
      </c>
      <c r="C17" s="9" t="str">
        <f>[1]!OBGETPROPERTY("version")</f>
        <v>5.0.1</v>
      </c>
      <c r="E17" s="1" t="s">
        <v>8</v>
      </c>
      <c r="F17" s="10"/>
    </row>
    <row r="18" spans="2:6" ht="12.75" customHeight="1" x14ac:dyDescent="0.25">
      <c r="B18" s="1" t="s">
        <v>18</v>
      </c>
      <c r="C18" s="1" t="str">
        <f>[1]!OBGETPROPERTY("build")</f>
        <v>50001</v>
      </c>
      <c r="E18" s="1" t="s">
        <v>11</v>
      </c>
      <c r="F18" s="12" t="b">
        <f>TRUE()</f>
        <v>1</v>
      </c>
    </row>
    <row r="20" spans="2:6" ht="12.75" customHeight="1" x14ac:dyDescent="0.25">
      <c r="E20" s="8" t="s">
        <v>12</v>
      </c>
      <c r="F20" s="8"/>
    </row>
    <row r="21" spans="2:6" ht="12.75" customHeight="1" x14ac:dyDescent="0.25">
      <c r="B21" s="6" t="s">
        <v>19</v>
      </c>
      <c r="C21" s="6"/>
      <c r="E21" s="1" t="s">
        <v>13</v>
      </c>
      <c r="F21" s="1" t="str">
        <f>[1]!OBADDCLASSES(F17,F18)</f>
        <v>\\vmware-host\Shared Folders\finmath-spreadsheets\spreadsheets\SABR Model Calibration\</v>
      </c>
    </row>
    <row r="23" spans="2:6" ht="12.75" customHeight="1" x14ac:dyDescent="0.25">
      <c r="B23" s="8" t="s">
        <v>12</v>
      </c>
      <c r="C23" s="8"/>
      <c r="E23" s="6" t="s">
        <v>15</v>
      </c>
      <c r="F23" s="6"/>
    </row>
    <row r="24" spans="2:6" ht="12.75" customHeight="1" x14ac:dyDescent="0.25">
      <c r="B24" s="1" t="s">
        <v>17</v>
      </c>
      <c r="C24" s="9" t="str">
        <f>[1]!obGet([1]!obCall("",obLibs&amp;"net.finmath.information.Library","getVersionString"))</f>
        <v>3.1.1</v>
      </c>
    </row>
    <row r="25" spans="2:6" ht="12.75" customHeight="1" x14ac:dyDescent="0.25">
      <c r="E25" s="8" t="s">
        <v>16</v>
      </c>
      <c r="F25" s="8"/>
    </row>
    <row r="26" spans="2:6" ht="12.75" customHeight="1" x14ac:dyDescent="0.25">
      <c r="E26" s="1" t="s">
        <v>8</v>
      </c>
      <c r="F26" s="10"/>
    </row>
    <row r="27" spans="2:6" ht="12.75" customHeight="1" x14ac:dyDescent="0.25">
      <c r="E27" s="1" t="s">
        <v>11</v>
      </c>
      <c r="F27" s="12" t="b">
        <f>TRUE()</f>
        <v>1</v>
      </c>
    </row>
    <row r="29" spans="2:6" ht="12.75" customHeight="1" x14ac:dyDescent="0.25">
      <c r="E29" s="8" t="s">
        <v>12</v>
      </c>
      <c r="F29" s="8"/>
    </row>
    <row r="30" spans="2:6" ht="12.75" customHeight="1" x14ac:dyDescent="0.25">
      <c r="E30" s="1" t="s">
        <v>13</v>
      </c>
      <c r="F30" s="1" t="str">
        <f>[1]!OBADDCLASSES(F26,F27)</f>
        <v>\\vmware-host\Shared Folders\finmath-spreadsheets\spreadsheets\SABR Model Calibration\</v>
      </c>
    </row>
    <row r="32" spans="2:6" ht="12.75" customHeight="1" x14ac:dyDescent="0.25">
      <c r="E32" s="6" t="s">
        <v>20</v>
      </c>
      <c r="F32" s="14"/>
    </row>
    <row r="33" spans="5:6" ht="12.75" customHeight="1" x14ac:dyDescent="0.25">
      <c r="E33" s="15" t="str">
        <f>IF(OR(ISERROR(F12),ISERROR(F21),ISERROR(F30)),NA(),"")</f>
        <v/>
      </c>
      <c r="F33" s="16" t="s">
        <v>21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2:AMJ1048576"/>
  <sheetViews>
    <sheetView tabSelected="1" zoomScale="75" zoomScaleNormal="75" workbookViewId="0"/>
  </sheetViews>
  <sheetFormatPr baseColWidth="10" defaultColWidth="8.88671875" defaultRowHeight="13.2" x14ac:dyDescent="0.25"/>
  <cols>
    <col min="1" max="1" width="5" style="17"/>
    <col min="2" max="9" width="15.6640625" style="17"/>
    <col min="10" max="10" width="15.6640625" style="18"/>
    <col min="11" max="220" width="15.6640625" style="17"/>
    <col min="221" max="1009" width="11.5546875" style="3"/>
    <col min="1010" max="1025" width="11.5546875"/>
  </cols>
  <sheetData>
    <row r="2" spans="1:1024" ht="15" customHeight="1" x14ac:dyDescent="0.25">
      <c r="B2" s="19" t="s">
        <v>22</v>
      </c>
      <c r="I2" s="17" t="s">
        <v>23</v>
      </c>
    </row>
    <row r="3" spans="1:1024" ht="12.6" customHeight="1" x14ac:dyDescent="0.25">
      <c r="B3" s="20" t="s">
        <v>24</v>
      </c>
    </row>
    <row r="4" spans="1:1024" ht="12.6" customHeight="1" x14ac:dyDescent="0.25">
      <c r="B4" s="21" t="str">
        <f>IF(VALUE('Load Libs'!C18)&lt;30114,"THIS SHEET REQUIRES A NEWER VERSION OF OBBA! PLEASE UPGRADE!","")</f>
        <v/>
      </c>
      <c r="I4" s="17" t="s">
        <v>25</v>
      </c>
      <c r="J4" s="18">
        <v>-0.02</v>
      </c>
    </row>
    <row r="5" spans="1:1024" ht="12.6" customHeight="1" x14ac:dyDescent="0.25">
      <c r="B5" s="22" t="s">
        <v>26</v>
      </c>
      <c r="I5" s="17" t="s">
        <v>27</v>
      </c>
      <c r="J5" s="18">
        <v>1E-3</v>
      </c>
    </row>
    <row r="6" spans="1:1024" s="26" customFormat="1" ht="29.85" customHeight="1" x14ac:dyDescent="0.25">
      <c r="A6" s="23"/>
      <c r="B6" s="24" t="s">
        <v>28</v>
      </c>
      <c r="C6" s="24" t="s">
        <v>29</v>
      </c>
      <c r="D6" s="24" t="s">
        <v>30</v>
      </c>
      <c r="E6" s="17"/>
      <c r="F6" s="24" t="s">
        <v>31</v>
      </c>
      <c r="G6" s="24"/>
      <c r="H6" s="17"/>
      <c r="I6" s="24" t="s">
        <v>30</v>
      </c>
      <c r="J6" s="25" t="s">
        <v>32</v>
      </c>
      <c r="K6" s="24" t="s">
        <v>33</v>
      </c>
      <c r="L6" s="24" t="s">
        <v>34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ALT6" s="3"/>
      <c r="ALU6" s="3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2.6" customHeight="1" x14ac:dyDescent="0.25">
      <c r="B7" s="27">
        <v>-0.01</v>
      </c>
      <c r="C7" s="28">
        <v>5.8999999999999999E-3</v>
      </c>
      <c r="D7" s="29">
        <f t="shared" ref="D7:D15" si="0">B7+$G$10</f>
        <v>-2.4000000000000002E-3</v>
      </c>
      <c r="I7" s="29">
        <f>G10+J4</f>
        <v>-1.2400000000000001E-2</v>
      </c>
      <c r="J7" s="30">
        <f>[1]!obGet([1]!obCall("",obLibs&amp;"net.finmath.functions.AnalyticFormulas",$G$9,F$24:F$28,F$10,[1]!obMake("","double",I7),F$11))</f>
        <v>6.2704112852953083E-3</v>
      </c>
      <c r="K7" s="29">
        <f>[1]!obGet([1]!obCall("",obLibs&amp;"net.finmath.functions.AnalyticFormulas","bachelierOptionValue",,[1]!obMake("","double",G$10),[1]!obMake("","double",J7),F$11,[1]!obMake("","double",I7),[1]!obMake("","double",1)))</f>
        <v>2.3917754832101144E-2</v>
      </c>
      <c r="L7" s="31"/>
    </row>
    <row r="8" spans="1:1024" ht="12.6" customHeight="1" x14ac:dyDescent="0.25">
      <c r="B8" s="27">
        <v>-5.0000000000000001E-3</v>
      </c>
      <c r="C8" s="28">
        <v>5.8999999999999999E-3</v>
      </c>
      <c r="D8" s="29">
        <f t="shared" si="0"/>
        <v>2.5999999999999999E-3</v>
      </c>
      <c r="F8" s="32" t="s">
        <v>4</v>
      </c>
      <c r="G8" s="32"/>
      <c r="I8" s="29">
        <f t="shared" ref="I8:I39" si="1">I7+$J$5</f>
        <v>-1.14E-2</v>
      </c>
      <c r="J8" s="30">
        <f>[1]!obGet([1]!obCall("",obLibs&amp;"net.finmath.functions.AnalyticFormulas",$G$9,F$24:F$28,F$10,[1]!obMake("","double",I8),F$11))</f>
        <v>6.2384560841990027E-3</v>
      </c>
      <c r="K8" s="29">
        <f>[1]!obGet([1]!obCall("",obLibs&amp;"net.finmath.functions.AnalyticFormulas","bachelierOptionValue",,[1]!obMake("","double",G$10),[1]!obMake("","double",J8),F$11,[1]!obMake("","double",I8),[1]!obMake("","double",1)))</f>
        <v>2.3115908610287852E-2</v>
      </c>
      <c r="L8" s="33">
        <f t="shared" ref="L8:L39" si="2">(K9-2*K8+K7)/(I8-I7)/(I9-I8)</f>
        <v>9.3133401572083159</v>
      </c>
    </row>
    <row r="9" spans="1:1024" ht="12.6" customHeight="1" x14ac:dyDescent="0.25">
      <c r="B9" s="27">
        <v>0</v>
      </c>
      <c r="C9" s="28">
        <v>6.0000000000000001E-3</v>
      </c>
      <c r="D9" s="29">
        <f t="shared" si="0"/>
        <v>7.6E-3</v>
      </c>
      <c r="F9" s="34" t="s">
        <v>35</v>
      </c>
      <c r="G9" s="27" t="s">
        <v>36</v>
      </c>
      <c r="I9" s="29">
        <f t="shared" si="1"/>
        <v>-1.04E-2</v>
      </c>
      <c r="J9" s="30">
        <f>[1]!obGet([1]!obCall("",obLibs&amp;"net.finmath.functions.AnalyticFormulas",$G$9,F$24:F$28,F$10,[1]!obMake("","double",I9),F$11))</f>
        <v>6.2065512738280768E-3</v>
      </c>
      <c r="K9" s="29">
        <f>[1]!obGet([1]!obCall("",obLibs&amp;"net.finmath.functions.AnalyticFormulas","bachelierOptionValue",,[1]!obMake("","double",G$10),[1]!obMake("","double",J9),F$11,[1]!obMake("","double",I9),[1]!obMake("","double",1)))</f>
        <v>2.2323375728631769E-2</v>
      </c>
      <c r="L9" s="33">
        <f t="shared" si="2"/>
        <v>10.141765570466347</v>
      </c>
    </row>
    <row r="10" spans="1:1024" ht="12.6" customHeight="1" x14ac:dyDescent="0.25">
      <c r="B10" s="27">
        <v>5.0000000000000001E-3</v>
      </c>
      <c r="C10" s="28">
        <v>6.1000000000000004E-3</v>
      </c>
      <c r="D10" s="29">
        <f t="shared" si="0"/>
        <v>1.26E-2</v>
      </c>
      <c r="F10" s="34" t="str">
        <f>[1]!obMake("sabr.underlying","double",G10)</f>
        <v>sabr.underlying 
[9839]</v>
      </c>
      <c r="G10" s="27">
        <v>7.6E-3</v>
      </c>
      <c r="I10" s="29">
        <f t="shared" si="1"/>
        <v>-9.3999999999999986E-3</v>
      </c>
      <c r="J10" s="30">
        <f>[1]!obGet([1]!obCall("",obLibs&amp;"net.finmath.functions.AnalyticFormulas",$G$9,F$24:F$28,F$10,[1]!obMake("","double",I10),F$11))</f>
        <v>6.1750188806563213E-3</v>
      </c>
      <c r="K10" s="29">
        <f>[1]!obGet([1]!obCall("",obLibs&amp;"net.finmath.functions.AnalyticFormulas","bachelierOptionValue",,[1]!obMake("","double",G$10),[1]!obMake("","double",J10),F$11,[1]!obMake("","double",I10),[1]!obMake("","double",1)))</f>
        <v>2.1540984612546152E-2</v>
      </c>
      <c r="L10" s="33">
        <f t="shared" si="2"/>
        <v>10.965900943817728</v>
      </c>
    </row>
    <row r="11" spans="1:1024" ht="12.6" customHeight="1" x14ac:dyDescent="0.25">
      <c r="B11" s="27">
        <v>0.01</v>
      </c>
      <c r="C11" s="28">
        <v>6.3E-3</v>
      </c>
      <c r="D11" s="29">
        <f t="shared" si="0"/>
        <v>1.7600000000000001E-2</v>
      </c>
      <c r="F11" s="34" t="str">
        <f>[1]!obMake("sabr.maturity","double",G11)</f>
        <v>sabr.maturity 
[10529]</v>
      </c>
      <c r="G11" s="35">
        <v>20</v>
      </c>
      <c r="I11" s="29">
        <f t="shared" si="1"/>
        <v>-8.3999999999999977E-3</v>
      </c>
      <c r="J11" s="30">
        <f>[1]!obGet([1]!obCall("",obLibs&amp;"net.finmath.functions.AnalyticFormulas",$G$9,F$24:F$28,F$10,[1]!obMake("","double",I11),F$11))</f>
        <v>6.144149180178967E-3</v>
      </c>
      <c r="K11" s="29">
        <f>[1]!obGet([1]!obCall("",obLibs&amp;"net.finmath.functions.AnalyticFormulas","bachelierOptionValue",,[1]!obMake("","double",G$10),[1]!obMake("","double",J11),F$11,[1]!obMake("","double",I11),[1]!obMake("","double",1)))</f>
        <v>2.0769559397404352E-2</v>
      </c>
      <c r="L11" s="33">
        <f t="shared" si="2"/>
        <v>11.793011723590364</v>
      </c>
    </row>
    <row r="12" spans="1:1024" ht="12.6" customHeight="1" x14ac:dyDescent="0.25">
      <c r="B12" s="27">
        <v>0.02</v>
      </c>
      <c r="C12" s="28">
        <v>6.6E-3</v>
      </c>
      <c r="D12" s="29">
        <f t="shared" si="0"/>
        <v>2.76E-2</v>
      </c>
      <c r="F12" s="29"/>
      <c r="G12" s="29"/>
      <c r="I12" s="29">
        <f t="shared" si="1"/>
        <v>-7.3999999999999977E-3</v>
      </c>
      <c r="J12" s="30">
        <f>[1]!obGet([1]!obCall("",obLibs&amp;"net.finmath.functions.AnalyticFormulas",$G$9,F$24:F$28,F$10,[1]!obMake("","double",I12),F$11))</f>
        <v>6.1142105159521752E-3</v>
      </c>
      <c r="K12" s="29">
        <f>[1]!obGet([1]!obCall("",obLibs&amp;"net.finmath.functions.AnalyticFormulas","bachelierOptionValue",,[1]!obMake("","double",G$10),[1]!obMake("","double",J12),F$11,[1]!obMake("","double",I12),[1]!obMake("","double",1)))</f>
        <v>2.0009927193986143E-2</v>
      </c>
      <c r="L12" s="33">
        <f t="shared" si="2"/>
        <v>12.626027673816321</v>
      </c>
    </row>
    <row r="13" spans="1:1024" ht="12.6" customHeight="1" x14ac:dyDescent="0.25">
      <c r="B13" s="27">
        <v>0.03</v>
      </c>
      <c r="C13" s="28">
        <v>7.1999999999999998E-3</v>
      </c>
      <c r="D13" s="29">
        <f t="shared" si="0"/>
        <v>3.7600000000000001E-2</v>
      </c>
      <c r="E13" s="31"/>
      <c r="F13" s="31"/>
      <c r="G13" s="31"/>
      <c r="I13" s="29">
        <f t="shared" si="1"/>
        <v>-6.3999999999999977E-3</v>
      </c>
      <c r="J13" s="30">
        <f>[1]!obGet([1]!obCall("",obLibs&amp;"net.finmath.functions.AnalyticFormulas",$G$9,F$24:F$28,F$10,[1]!obMake("","double",I13),F$11))</f>
        <v>6.0854555654544663E-3</v>
      </c>
      <c r="K13" s="29">
        <f>[1]!obGet([1]!obCall("",obLibs&amp;"net.finmath.functions.AnalyticFormulas","bachelierOptionValue",,[1]!obMake("","double",G$10),[1]!obMake("","double",J13),F$11,[1]!obMake("","double",I13),[1]!obMake("","double",1)))</f>
        <v>1.9262921018241751E-2</v>
      </c>
      <c r="L13" s="33">
        <f t="shared" si="2"/>
        <v>13.464666398746438</v>
      </c>
    </row>
    <row r="14" spans="1:1024" ht="12.6" customHeight="1" x14ac:dyDescent="0.25">
      <c r="B14" s="27">
        <v>0.04</v>
      </c>
      <c r="C14" s="28">
        <v>8.0000000000000002E-3</v>
      </c>
      <c r="D14" s="29">
        <f t="shared" si="0"/>
        <v>4.7600000000000003E-2</v>
      </c>
      <c r="E14" s="31"/>
      <c r="F14" s="36" t="s">
        <v>37</v>
      </c>
      <c r="G14" s="36" t="s">
        <v>38</v>
      </c>
      <c r="I14" s="29">
        <f t="shared" si="1"/>
        <v>-5.3999999999999977E-3</v>
      </c>
      <c r="J14" s="30">
        <f>[1]!obGet([1]!obCall("",obLibs&amp;"net.finmath.functions.AnalyticFormulas",$G$9,F$24:F$28,F$10,[1]!obMake("","double",I14),F$11))</f>
        <v>6.058125282074946E-3</v>
      </c>
      <c r="K14" s="29">
        <f>[1]!obGet([1]!obCall("",obLibs&amp;"net.finmath.functions.AnalyticFormulas","bachelierOptionValue",,[1]!obMake("","double",G$10),[1]!obMake("","double",J14),F$11,[1]!obMake("","double",I14),[1]!obMake("","double",1)))</f>
        <v>1.8529379508896104E-2</v>
      </c>
      <c r="L14" s="33">
        <f t="shared" si="2"/>
        <v>14.306031741344317</v>
      </c>
    </row>
    <row r="15" spans="1:1024" ht="12.6" customHeight="1" x14ac:dyDescent="0.25">
      <c r="B15" s="27">
        <v>0.05</v>
      </c>
      <c r="C15" s="28">
        <v>8.9999999999999993E-3</v>
      </c>
      <c r="D15" s="29">
        <f t="shared" si="0"/>
        <v>5.7600000000000005E-2</v>
      </c>
      <c r="E15" s="37" t="s">
        <v>39</v>
      </c>
      <c r="F15" s="27">
        <v>0</v>
      </c>
      <c r="G15" s="27">
        <v>1</v>
      </c>
      <c r="I15" s="29">
        <f t="shared" si="1"/>
        <v>-4.3999999999999977E-3</v>
      </c>
      <c r="J15" s="30">
        <f>[1]!obGet([1]!obCall("",obLibs&amp;"net.finmath.functions.AnalyticFormulas",$G$9,F$24:F$28,F$10,[1]!obMake("","double",I15),F$11))</f>
        <v>6.0324512124129157E-3</v>
      </c>
      <c r="K15" s="29">
        <f>[1]!obGet([1]!obCall("",obLibs&amp;"net.finmath.functions.AnalyticFormulas","bachelierOptionValue",,[1]!obMake("","double",G$10),[1]!obMake("","double",J15),F$11,[1]!obMake("","double",I15),[1]!obMake("","double",1)))</f>
        <v>1.7810144031291802E-2</v>
      </c>
      <c r="L15" s="33">
        <f t="shared" si="2"/>
        <v>15.14495624359291</v>
      </c>
    </row>
    <row r="16" spans="1:1024" ht="12.6" customHeight="1" x14ac:dyDescent="0.25">
      <c r="B16" s="23"/>
      <c r="C16" s="23"/>
      <c r="D16" s="23"/>
      <c r="E16" s="37" t="s">
        <v>40</v>
      </c>
      <c r="F16" s="27">
        <v>0.1</v>
      </c>
      <c r="G16" s="27">
        <v>0.1</v>
      </c>
      <c r="I16" s="29">
        <f t="shared" si="1"/>
        <v>-3.3999999999999976E-3</v>
      </c>
      <c r="J16" s="30">
        <f>[1]!obGet([1]!obCall("",obLibs&amp;"net.finmath.functions.AnalyticFormulas",$G$9,F$24:F$28,F$10,[1]!obMake("","double",I16),F$11))</f>
        <v>6.0086566073018323E-3</v>
      </c>
      <c r="K16" s="29">
        <f>[1]!obGet([1]!obCall("",obLibs&amp;"net.finmath.functions.AnalyticFormulas","bachelierOptionValue",,[1]!obMake("","double",G$10),[1]!obMake("","double",J16),F$11,[1]!obMake("","double",I16),[1]!obMake("","double",1)))</f>
        <v>1.7106053509931093E-2</v>
      </c>
      <c r="L16" s="33">
        <f t="shared" si="2"/>
        <v>15.974233165381296</v>
      </c>
    </row>
    <row r="17" spans="2:12" ht="12.6" customHeight="1" x14ac:dyDescent="0.25">
      <c r="B17" s="23"/>
      <c r="C17" s="23"/>
      <c r="D17" s="23"/>
      <c r="E17" s="37" t="s">
        <v>41</v>
      </c>
      <c r="F17" s="27">
        <v>-1</v>
      </c>
      <c r="G17" s="27">
        <v>1</v>
      </c>
      <c r="I17" s="29">
        <f t="shared" si="1"/>
        <v>-2.3999999999999976E-3</v>
      </c>
      <c r="J17" s="30">
        <f>[1]!obGet([1]!obCall("",obLibs&amp;"net.finmath.functions.AnalyticFormulas",$G$9,F$24:F$28,F$10,[1]!obMake("","double",I17),F$11))</f>
        <v>5.9869565925861042E-3</v>
      </c>
      <c r="K17" s="29">
        <f>[1]!obGet([1]!obCall("",obLibs&amp;"net.finmath.functions.AnalyticFormulas","bachelierOptionValue",,[1]!obMake("","double",G$10),[1]!obMake("","double",J17),F$11,[1]!obMake("","double",I17),[1]!obMake("","double",1)))</f>
        <v>1.6417937221735766E-2</v>
      </c>
      <c r="L17" s="33">
        <f t="shared" si="2"/>
        <v>16.784825088284745</v>
      </c>
    </row>
    <row r="18" spans="2:12" ht="12.6" customHeight="1" x14ac:dyDescent="0.25">
      <c r="B18" s="31"/>
      <c r="C18" s="31"/>
      <c r="D18" s="31"/>
      <c r="E18" s="37" t="s">
        <v>42</v>
      </c>
      <c r="F18" s="27">
        <v>0</v>
      </c>
      <c r="G18" s="27">
        <v>1</v>
      </c>
      <c r="I18" s="29">
        <f t="shared" si="1"/>
        <v>-1.3999999999999976E-3</v>
      </c>
      <c r="J18" s="30">
        <f>[1]!obGet([1]!obCall("",obLibs&amp;"net.finmath.functions.AnalyticFormulas",$G$9,F$24:F$28,F$10,[1]!obMake("","double",I18),F$11))</f>
        <v>5.9675575840722689E-3</v>
      </c>
      <c r="K18" s="29">
        <f>[1]!obGet([1]!obCall("",obLibs&amp;"net.finmath.functions.AnalyticFormulas","bachelierOptionValue",,[1]!obMake("","double",G$10),[1]!obMake("","double",J18),F$11,[1]!obMake("","double",I18),[1]!obMake("","double",1)))</f>
        <v>1.5746605758628723E-2</v>
      </c>
      <c r="L18" s="33">
        <f t="shared" si="2"/>
        <v>17.566105409864974</v>
      </c>
    </row>
    <row r="19" spans="2:12" ht="12.6" customHeight="1" x14ac:dyDescent="0.25">
      <c r="B19" s="31"/>
      <c r="C19" s="31"/>
      <c r="D19" s="31"/>
      <c r="E19" s="37" t="s">
        <v>43</v>
      </c>
      <c r="F19" s="27">
        <v>0.02</v>
      </c>
      <c r="G19" s="27">
        <v>0.02</v>
      </c>
      <c r="I19" s="29">
        <f t="shared" si="1"/>
        <v>-3.9999999999999758E-4</v>
      </c>
      <c r="J19" s="30">
        <f>[1]!obGet([1]!obCall("",obLibs&amp;"net.finmath.functions.AnalyticFormulas",$G$9,F$24:F$28,F$10,[1]!obMake("","double",I19),F$11))</f>
        <v>5.9506560908852016E-3</v>
      </c>
      <c r="K19" s="29">
        <f>[1]!obGet([1]!obCall("",obLibs&amp;"net.finmath.functions.AnalyticFormulas","bachelierOptionValue",,[1]!obMake("","double",G$10),[1]!obMake("","double",J19),F$11,[1]!obMake("","double",I19),[1]!obMake("","double",1)))</f>
        <v>1.5092840400931545E-2</v>
      </c>
      <c r="L19" s="33">
        <f t="shared" si="2"/>
        <v>18.306169657280464</v>
      </c>
    </row>
    <row r="20" spans="2:12" ht="12.6" customHeight="1" x14ac:dyDescent="0.25">
      <c r="B20" s="31"/>
      <c r="C20" s="31"/>
      <c r="D20" s="31"/>
      <c r="E20" s="31"/>
      <c r="F20" s="31"/>
      <c r="G20" s="31"/>
      <c r="I20" s="29">
        <f t="shared" si="1"/>
        <v>6.0000000000000244E-4</v>
      </c>
      <c r="J20" s="30">
        <f>[1]!obGet([1]!obCall("",obLibs&amp;"net.finmath.functions.AnalyticFormulas",$G$9,F$24:F$28,F$10,[1]!obMake("","double",I20),F$11))</f>
        <v>5.9364370364550934E-3</v>
      </c>
      <c r="K20" s="29">
        <f>[1]!obGet([1]!obCall("",obLibs&amp;"net.finmath.functions.AnalyticFormulas","bachelierOptionValue",,[1]!obMake("","double",G$10),[1]!obMake("","double",J20),F$11,[1]!obMake("","double",I20),[1]!obMake("","double",1)))</f>
        <v>1.4457381212891647E-2</v>
      </c>
      <c r="L20" s="33">
        <f t="shared" si="2"/>
        <v>18.992237865077254</v>
      </c>
    </row>
    <row r="21" spans="2:12" ht="12.6" customHeight="1" x14ac:dyDescent="0.25">
      <c r="B21" s="31"/>
      <c r="C21" s="31"/>
      <c r="D21" s="31"/>
      <c r="F21" s="29"/>
      <c r="G21" s="29"/>
      <c r="I21" s="29">
        <f t="shared" si="1"/>
        <v>1.6000000000000025E-3</v>
      </c>
      <c r="J21" s="30">
        <f>[1]!obGet([1]!obCall("",obLibs&amp;"net.finmath.functions.AnalyticFormulas",$G$9,F$24:F$28,F$10,[1]!obMake("","double",I21),F$11))</f>
        <v>5.9250717264975484E-3</v>
      </c>
      <c r="K21" s="29">
        <f>[1]!obGet([1]!obCall("",obLibs&amp;"net.finmath.functions.AnalyticFormulas","bachelierOptionValue",,[1]!obMake("","double",G$10),[1]!obMake("","double",J21),F$11,[1]!obMake("","double",I21),[1]!obMake("","double",1)))</f>
        <v>1.3840914262716827E-2</v>
      </c>
      <c r="L21" s="33">
        <f t="shared" si="2"/>
        <v>19.611153772313568</v>
      </c>
    </row>
    <row r="22" spans="2:12" ht="12.6" customHeight="1" x14ac:dyDescent="0.25">
      <c r="B22" s="31"/>
      <c r="C22" s="31"/>
      <c r="D22" s="31"/>
      <c r="F22" s="38" t="s">
        <v>44</v>
      </c>
      <c r="G22" s="24"/>
      <c r="I22" s="29">
        <f t="shared" si="1"/>
        <v>2.6000000000000025E-3</v>
      </c>
      <c r="J22" s="30">
        <f>[1]!obGet([1]!obCall("",obLibs&amp;"net.finmath.functions.AnalyticFormulas",$G$9,F$24:F$28,F$10,[1]!obMake("","double",I22),F$11))</f>
        <v>5.9167156014587148E-3</v>
      </c>
      <c r="K22" s="29">
        <f>[1]!obGet([1]!obCall("",obLibs&amp;"net.finmath.functions.AnalyticFormulas","bachelierOptionValue",,[1]!obMake("","double",G$10),[1]!obMake("","double",J22),F$11,[1]!obMake("","double",I22),[1]!obMake("","double",1)))</f>
        <v>1.324405846631432E-2</v>
      </c>
      <c r="L22" s="33">
        <f t="shared" si="2"/>
        <v>20.149970224415252</v>
      </c>
    </row>
    <row r="23" spans="2:12" ht="12.6" customHeight="1" x14ac:dyDescent="0.25">
      <c r="B23" s="31"/>
      <c r="C23" s="31"/>
      <c r="D23" s="31"/>
      <c r="F23" s="34"/>
      <c r="G23" s="23"/>
      <c r="I23" s="29">
        <f t="shared" si="1"/>
        <v>3.6000000000000025E-3</v>
      </c>
      <c r="J23" s="30">
        <f>[1]!obGet([1]!obCall("",obLibs&amp;"net.finmath.functions.AnalyticFormulas",$G$9,F$24:F$28,F$10,[1]!obMake("","double",I23),F$11))</f>
        <v>5.9115059211571697E-3</v>
      </c>
      <c r="K23" s="29">
        <f>[1]!obGet([1]!obCall("",obLibs&amp;"net.finmath.functions.AnalyticFormulas","bachelierOptionValue",,[1]!obMake("","double",G$10),[1]!obMake("","double",J23),F$11,[1]!obMake("","double",I23),[1]!obMake("","double",1)))</f>
        <v>1.2667352640136229E-2</v>
      </c>
      <c r="L23" s="33">
        <f t="shared" si="2"/>
        <v>20.59659351553826</v>
      </c>
    </row>
    <row r="24" spans="2:12" ht="12.6" customHeight="1" x14ac:dyDescent="0.25">
      <c r="B24" s="31"/>
      <c r="C24" s="31"/>
      <c r="D24" s="31"/>
      <c r="F24" s="34" t="str">
        <f>[1]!obMake("sabr.alpha","double",G24)</f>
        <v>sabr.alpha 
[10536]</v>
      </c>
      <c r="G24" s="39">
        <f t="array" ref="G24:G28">TRANSPOSE([1]!obGet([1]!obCall("",obLibs&amp;"net.finmath.functions.SABRModel","sabrCalibrateParameterForImpliedNormalVols",F10,F11,[1]!obMake("","double[]",D7:D15),[1]!obMake("","double[]",C7:C15),[1]!obMake("","double[]",F15:F19),[1]!obMake("","double[]",G15:G19))))</f>
        <v>7.7936823664160873E-3</v>
      </c>
      <c r="H24" s="31"/>
      <c r="I24" s="29">
        <f t="shared" si="1"/>
        <v>4.6000000000000025E-3</v>
      </c>
      <c r="J24" s="30">
        <f>[1]!obGet([1]!obCall("",obLibs&amp;"net.finmath.functions.AnalyticFormulas",$G$9,F$24:F$28,F$10,[1]!obMake("","double",I24),F$11))</f>
        <v>5.9095595367310953E-3</v>
      </c>
      <c r="K24" s="29">
        <f>[1]!obGet([1]!obCall("",obLibs&amp;"net.finmath.functions.AnalyticFormulas","bachelierOptionValue",,[1]!obMake("","double",G$10),[1]!obMake("","double",J24),F$11,[1]!obMake("","double",I24),[1]!obMake("","double",1)))</f>
        <v>1.2111243407473675E-2</v>
      </c>
      <c r="L24" s="33">
        <f t="shared" si="2"/>
        <v>20.940444325741673</v>
      </c>
    </row>
    <row r="25" spans="2:12" ht="12.6" customHeight="1" x14ac:dyDescent="0.25">
      <c r="B25" s="31"/>
      <c r="C25" s="31"/>
      <c r="D25" s="31"/>
      <c r="F25" s="34" t="str">
        <f>[1]!obMake("sabr.beta","double",G25)</f>
        <v>sabr.beta 
[10538]</v>
      </c>
      <c r="G25" s="39">
        <v>0.1</v>
      </c>
      <c r="H25" s="31"/>
      <c r="I25" s="29">
        <f t="shared" si="1"/>
        <v>5.6000000000000025E-3</v>
      </c>
      <c r="J25" s="30">
        <f>[1]!obGet([1]!obCall("",obLibs&amp;"net.finmath.functions.AnalyticFormulas",$G$9,F$24:F$28,F$10,[1]!obMake("","double",I25),F$11))</f>
        <v>5.9109709052784405E-3</v>
      </c>
      <c r="K25" s="29">
        <f>[1]!obGet([1]!obCall("",obLibs&amp;"net.finmath.functions.AnalyticFormulas","bachelierOptionValue",,[1]!obMake("","double",G$10),[1]!obMake("","double",J25),F$11,[1]!obMake("","double",I25),[1]!obMake("","double",1)))</f>
        <v>1.1576074619136864E-2</v>
      </c>
      <c r="L25" s="33">
        <f t="shared" si="2"/>
        <v>21.173081932201672</v>
      </c>
    </row>
    <row r="26" spans="2:12" ht="12.6" customHeight="1" x14ac:dyDescent="0.25">
      <c r="B26" s="31"/>
      <c r="C26" s="31"/>
      <c r="D26" s="31"/>
      <c r="F26" s="34" t="str">
        <f>[1]!obMake("sabr.rho","double",G26)</f>
        <v>sabr.rho 
[10537]</v>
      </c>
      <c r="G26" s="39">
        <v>-1.3822823202408956E-2</v>
      </c>
      <c r="H26" s="31"/>
      <c r="I26" s="29">
        <f t="shared" si="1"/>
        <v>6.6000000000000026E-3</v>
      </c>
      <c r="J26" s="30">
        <f>[1]!obGet([1]!obCall("",obLibs&amp;"net.finmath.functions.AnalyticFormulas",$G$9,F$24:F$28,F$10,[1]!obMake("","double",I26),F$11))</f>
        <v>5.9158104927087675E-3</v>
      </c>
      <c r="K26" s="29">
        <f>[1]!obGet([1]!obCall("",obLibs&amp;"net.finmath.functions.AnalyticFormulas","bachelierOptionValue",,[1]!obMake("","double",G$10),[1]!obMake("","double",J26),F$11,[1]!obMake("","double",I26),[1]!obMake("","double",1)))</f>
        <v>1.1062078912732254E-2</v>
      </c>
      <c r="L26" s="33">
        <f t="shared" si="2"/>
        <v>21.288734048613076</v>
      </c>
    </row>
    <row r="27" spans="2:12" ht="12.6" customHeight="1" x14ac:dyDescent="0.25">
      <c r="B27" s="31"/>
      <c r="C27" s="31"/>
      <c r="D27" s="31"/>
      <c r="F27" s="34" t="str">
        <f>[1]!obMake("sabr.nu","double",G27)</f>
        <v>sabr.nu 
[10539]</v>
      </c>
      <c r="G27" s="39">
        <v>0.23864009052841176</v>
      </c>
      <c r="H27" s="31"/>
      <c r="I27" s="29">
        <f t="shared" si="1"/>
        <v>7.6000000000000026E-3</v>
      </c>
      <c r="J27" s="30">
        <f>[1]!obGet([1]!obCall("",obLibs&amp;"net.finmath.functions.AnalyticFormulas",$G$9,F$24:F$28,F$10,[1]!obMake("","double",I27),F$11))</f>
        <v>5.9241236888651653E-3</v>
      </c>
      <c r="K27" s="29">
        <f>[1]!obGet([1]!obCall("",obLibs&amp;"net.finmath.functions.AnalyticFormulas","bachelierOptionValue",,[1]!obMake("","double",G$10),[1]!obMake("","double",J27),F$11,[1]!obMake("","double",I27),[1]!obMake("","double",1)))</f>
        <v>1.0569371940376257E-2</v>
      </c>
      <c r="L27" s="33">
        <f t="shared" si="2"/>
        <v>21.28467871801395</v>
      </c>
    </row>
    <row r="28" spans="2:12" ht="12.6" customHeight="1" x14ac:dyDescent="0.25">
      <c r="B28" s="31"/>
      <c r="C28" s="31"/>
      <c r="D28" s="31"/>
      <c r="F28" s="34" t="str">
        <f>[1]!obMake("sabr.displacement","double",G28)</f>
        <v>sabr.displacement 
[10535]</v>
      </c>
      <c r="G28" s="39">
        <v>0.02</v>
      </c>
      <c r="H28" s="31"/>
      <c r="I28" s="29">
        <f t="shared" si="1"/>
        <v>8.6000000000000035E-3</v>
      </c>
      <c r="J28" s="30">
        <f>[1]!obGet([1]!obCall("",obLibs&amp;"net.finmath.functions.AnalyticFormulas",$G$9,F$24:F$28,F$10,[1]!obMake("","double",I28),F$11))</f>
        <v>5.9359303264163148E-3</v>
      </c>
      <c r="K28" s="29">
        <f>[1]!obGet([1]!obCall("",obLibs&amp;"net.finmath.functions.AnalyticFormulas","bachelierOptionValue",,[1]!obMake("","double",G$10),[1]!obMake("","double",J28),F$11,[1]!obMake("","double",I28),[1]!obMake("","double",1)))</f>
        <v>1.0097949646738274E-2</v>
      </c>
      <c r="L28" s="33">
        <f t="shared" si="2"/>
        <v>21.161437390601577</v>
      </c>
    </row>
    <row r="29" spans="2:12" ht="12.6" customHeight="1" x14ac:dyDescent="0.25">
      <c r="B29" s="31"/>
      <c r="C29" s="31"/>
      <c r="D29" s="31"/>
      <c r="F29" s="29"/>
      <c r="G29" s="29"/>
      <c r="H29" s="31"/>
      <c r="I29" s="29">
        <f t="shared" si="1"/>
        <v>9.6000000000000044E-3</v>
      </c>
      <c r="J29" s="30">
        <f>[1]!obGet([1]!obCall("",obLibs&amp;"net.finmath.functions.AnalyticFormulas",$G$9,F$24:F$28,F$10,[1]!obMake("","double",I29),F$11))</f>
        <v>5.9512248538210509E-3</v>
      </c>
      <c r="K29" s="29">
        <f>[1]!obGet([1]!obCall("",obLibs&amp;"net.finmath.functions.AnalyticFormulas","bachelierOptionValue",,[1]!obMake("","double",G$10),[1]!obMake("","double",J29),F$11,[1]!obMake("","double",I29),[1]!obMake("","double",1)))</f>
        <v>9.647688790490893E-3</v>
      </c>
      <c r="L29" s="33">
        <f t="shared" si="2"/>
        <v>20.922758082320449</v>
      </c>
    </row>
    <row r="30" spans="2:12" ht="12.6" customHeight="1" x14ac:dyDescent="0.25">
      <c r="B30" s="31"/>
      <c r="C30" s="31"/>
      <c r="D30" s="31"/>
      <c r="E30" s="40"/>
      <c r="F30" s="29"/>
      <c r="G30" s="29"/>
      <c r="H30" s="31"/>
      <c r="I30" s="29">
        <f t="shared" si="1"/>
        <v>1.0600000000000005E-2</v>
      </c>
      <c r="J30" s="30">
        <f>[1]!obGet([1]!obCall("",obLibs&amp;"net.finmath.functions.AnalyticFormulas",$G$9,F$24:F$28,F$10,[1]!obMake("","double",I30),F$11))</f>
        <v>5.9699771669087676E-3</v>
      </c>
      <c r="K30" s="29">
        <f>[1]!obGet([1]!obCall("",obLibs&amp;"net.finmath.functions.AnalyticFormulas","bachelierOptionValue",,[1]!obMake("","double",G$10),[1]!obMake("","double",J30),F$11,[1]!obMake("","double",I30),[1]!obMake("","double",1)))</f>
        <v>9.2183506923258322E-3</v>
      </c>
      <c r="L30" s="33">
        <f t="shared" si="2"/>
        <v>20.575391091664333</v>
      </c>
    </row>
    <row r="31" spans="2:12" ht="12.6" customHeight="1" x14ac:dyDescent="0.25">
      <c r="B31" s="31"/>
      <c r="C31" s="31"/>
      <c r="D31" s="31"/>
      <c r="E31" s="31"/>
      <c r="F31" s="31"/>
      <c r="G31" s="31"/>
      <c r="H31" s="31"/>
      <c r="I31" s="29">
        <f t="shared" si="1"/>
        <v>1.1600000000000006E-2</v>
      </c>
      <c r="J31" s="30">
        <f>[1]!obGet([1]!obCall("",obLibs&amp;"net.finmath.functions.AnalyticFormulas",$G$9,F$24:F$28,F$10,[1]!obMake("","double",I31),F$11))</f>
        <v>5.9921340582854178E-3</v>
      </c>
      <c r="K31" s="29">
        <f>[1]!obGet([1]!obCall("",obLibs&amp;"net.finmath.functions.AnalyticFormulas","bachelierOptionValue",,[1]!obMake("","double",G$10),[1]!obMake("","double",J31),F$11,[1]!obMake("","double",I31),[1]!obMake("","double",1)))</f>
        <v>8.8095879852524359E-3</v>
      </c>
      <c r="L31" s="33">
        <f t="shared" si="2"/>
        <v>20.12868300318469</v>
      </c>
    </row>
    <row r="32" spans="2:12" ht="12.6" customHeight="1" x14ac:dyDescent="0.25">
      <c r="B32" s="31"/>
      <c r="C32" s="31"/>
      <c r="D32" s="31"/>
      <c r="E32" s="31"/>
      <c r="F32" s="31"/>
      <c r="G32" s="31"/>
      <c r="H32" s="31"/>
      <c r="I32" s="29">
        <f t="shared" si="1"/>
        <v>1.2600000000000007E-2</v>
      </c>
      <c r="J32" s="30">
        <f>[1]!obGet([1]!obCall("",obLibs&amp;"net.finmath.functions.AnalyticFormulas",$G$9,F$24:F$28,F$10,[1]!obMake("","double",I32),F$11))</f>
        <v>6.0176212038574942E-3</v>
      </c>
      <c r="K32" s="29">
        <f>[1]!obGet([1]!obCall("",obLibs&amp;"net.finmath.functions.AnalyticFormulas","bachelierOptionValue",,[1]!obMake("","double",G$10),[1]!obMake("","double",J32),F$11,[1]!obMake("","double",I32),[1]!obMake("","double",1)))</f>
        <v>8.4209539611822242E-3</v>
      </c>
      <c r="L32" s="33">
        <f t="shared" si="2"/>
        <v>19.594033540095527</v>
      </c>
    </row>
    <row r="33" spans="2:1024" ht="12.6" customHeight="1" x14ac:dyDescent="0.25">
      <c r="B33" s="31"/>
      <c r="C33" s="31"/>
      <c r="D33" s="31"/>
      <c r="E33" s="31"/>
      <c r="F33" s="31"/>
      <c r="G33" s="31"/>
      <c r="H33" s="31"/>
      <c r="I33" s="29">
        <f t="shared" si="1"/>
        <v>1.3600000000000008E-2</v>
      </c>
      <c r="J33" s="30">
        <f>[1]!obGet([1]!obCall("",obLibs&amp;"net.finmath.functions.AnalyticFormulas",$G$9,F$24:F$28,F$10,[1]!obMake("","double",I33),F$11))</f>
        <v>6.0463455753520757E-3</v>
      </c>
      <c r="K33" s="29">
        <f>[1]!obGet([1]!obCall("",obLibs&amp;"net.finmath.functions.AnalyticFormulas","bachelierOptionValue",,[1]!obMake("","double",G$10),[1]!obMake("","double",J33),F$11,[1]!obMake("","double",I33),[1]!obMake("","double",1)))</f>
        <v>8.0519139706521081E-3</v>
      </c>
      <c r="L33" s="33">
        <f t="shared" si="2"/>
        <v>18.98427129363823</v>
      </c>
    </row>
    <row r="34" spans="2:1024" ht="12.6" customHeight="1" x14ac:dyDescent="0.25">
      <c r="B34" s="31"/>
      <c r="C34" s="31"/>
      <c r="D34" s="31"/>
      <c r="E34" s="31"/>
      <c r="F34" s="31"/>
      <c r="G34" s="31"/>
      <c r="H34" s="31"/>
      <c r="I34" s="29">
        <f t="shared" si="1"/>
        <v>1.4600000000000009E-2</v>
      </c>
      <c r="J34" s="30">
        <f>[1]!obGet([1]!obCall("",obLibs&amp;"net.finmath.functions.AnalyticFormulas",$G$9,F$24:F$28,F$10,[1]!obMake("","double",I34),F$11))</f>
        <v>6.0781981493316355E-3</v>
      </c>
      <c r="K34" s="29">
        <f>[1]!obGet([1]!obCall("",obLibs&amp;"net.finmath.functions.AnalyticFormulas","bachelierOptionValue",,[1]!obMake("","double",G$10),[1]!obMake("","double",J34),F$11,[1]!obMake("","double",I34),[1]!obMake("","double",1)))</f>
        <v>7.7018582514156294E-3</v>
      </c>
      <c r="L34" s="33">
        <f t="shared" si="2"/>
        <v>18.313007167420107</v>
      </c>
    </row>
    <row r="35" spans="2:1024" ht="12.6" customHeight="1" x14ac:dyDescent="0.25">
      <c r="B35" s="31"/>
      <c r="C35" s="31"/>
      <c r="D35" s="31"/>
      <c r="E35" s="31"/>
      <c r="F35" s="31"/>
      <c r="G35" s="31"/>
      <c r="H35" s="31"/>
      <c r="I35" s="29">
        <f t="shared" si="1"/>
        <v>1.560000000000001E-2</v>
      </c>
      <c r="J35" s="30">
        <f>[1]!obGet([1]!obCall("",obLibs&amp;"net.finmath.functions.AnalyticFormulas",$G$9,F$24:F$28,F$10,[1]!obMake("","double",I35),F$11))</f>
        <v>6.113056777522002E-3</v>
      </c>
      <c r="K35" s="29">
        <f>[1]!obGet([1]!obCall("",obLibs&amp;"net.finmath.functions.AnalyticFormulas","bachelierOptionValue",,[1]!obMake("","double",G$10),[1]!obMake("","double",J35),F$11,[1]!obMake("","double",I35),[1]!obMake("","double",1)))</f>
        <v>7.3701155393465709E-3</v>
      </c>
      <c r="L35" s="33">
        <f t="shared" si="2"/>
        <v>17.594019165785362</v>
      </c>
    </row>
    <row r="36" spans="2:1024" ht="12.6" customHeight="1" x14ac:dyDescent="0.25">
      <c r="B36" s="31"/>
      <c r="C36" s="31"/>
      <c r="D36" s="31"/>
      <c r="E36" s="31"/>
      <c r="F36" s="31"/>
      <c r="G36" s="31"/>
      <c r="H36" s="31"/>
      <c r="I36" s="29">
        <f t="shared" si="1"/>
        <v>1.6600000000000011E-2</v>
      </c>
      <c r="J36" s="30">
        <f>[1]!obGet([1]!obCall("",obLibs&amp;"net.finmath.functions.AnalyticFormulas",$G$9,F$24:F$28,F$10,[1]!obMake("","double",I36),F$11))</f>
        <v>6.1507890892226096E-3</v>
      </c>
      <c r="K36" s="29">
        <f>[1]!obGet([1]!obCall("",obLibs&amp;"net.finmath.functions.AnalyticFormulas","bachelierOptionValue",,[1]!obMake("","double",G$10),[1]!obMake("","double",J36),F$11,[1]!obMake("","double",I36),[1]!obMake("","double",1)))</f>
        <v>7.0559668464432977E-3</v>
      </c>
      <c r="L36" s="33">
        <f t="shared" si="2"/>
        <v>16.840710928189289</v>
      </c>
    </row>
    <row r="37" spans="2:1024" ht="12.6" customHeight="1" x14ac:dyDescent="0.25">
      <c r="B37" s="31"/>
      <c r="C37" s="31"/>
      <c r="D37" s="31"/>
      <c r="E37" s="31"/>
      <c r="F37" s="31"/>
      <c r="G37" s="31"/>
      <c r="H37" s="31"/>
      <c r="I37" s="29">
        <f t="shared" si="1"/>
        <v>1.7600000000000011E-2</v>
      </c>
      <c r="J37" s="30">
        <f>[1]!obGet([1]!obCall("",obLibs&amp;"net.finmath.functions.AnalyticFormulas",$G$9,F$24:F$28,F$10,[1]!obMake("","double",I37),F$11))</f>
        <v>6.1912553117589664E-3</v>
      </c>
      <c r="K37" s="29">
        <f>[1]!obGet([1]!obCall("",obLibs&amp;"net.finmath.functions.AnalyticFormulas","bachelierOptionValue",,[1]!obMake("","double",G$10),[1]!obMake("","double",J37),F$11,[1]!obMake("","double",I37),[1]!obMake("","double",1)))</f>
        <v>6.7586588644682139E-3</v>
      </c>
      <c r="L37" s="33">
        <f t="shared" si="2"/>
        <v>16.06567197497824</v>
      </c>
    </row>
    <row r="38" spans="2:1024" ht="12.6" customHeight="1" x14ac:dyDescent="0.25">
      <c r="B38" s="31"/>
      <c r="C38" s="31"/>
      <c r="D38" s="31"/>
      <c r="E38" s="31"/>
      <c r="F38" s="31"/>
      <c r="G38" s="31"/>
      <c r="H38" s="31"/>
      <c r="I38" s="29">
        <f t="shared" si="1"/>
        <v>1.8600000000000012E-2</v>
      </c>
      <c r="J38" s="30">
        <f>[1]!obGet([1]!obCall("",obLibs&amp;"net.finmath.functions.AnalyticFormulas",$G$9,F$24:F$28,F$10,[1]!obMake("","double",I38),F$11))</f>
        <v>6.2343109162687534E-3</v>
      </c>
      <c r="K38" s="29">
        <f>[1]!obGet([1]!obCall("",obLibs&amp;"net.finmath.functions.AnalyticFormulas","bachelierOptionValue",,[1]!obMake("","double",G$10),[1]!obMake("","double",J38),F$11,[1]!obMake("","double",I38),[1]!obMake("","double",1)))</f>
        <v>6.4774165544681083E-3</v>
      </c>
      <c r="L38" s="33">
        <f t="shared" si="2"/>
        <v>15.280352751800294</v>
      </c>
    </row>
    <row r="39" spans="2:1024" ht="12.6" customHeight="1" x14ac:dyDescent="0.25">
      <c r="B39" s="31"/>
      <c r="C39" s="31"/>
      <c r="D39" s="31"/>
      <c r="E39" s="31"/>
      <c r="F39" s="31"/>
      <c r="G39" s="31"/>
      <c r="H39" s="29"/>
      <c r="I39" s="29">
        <f t="shared" si="1"/>
        <v>1.9600000000000013E-2</v>
      </c>
      <c r="J39" s="30">
        <f>[1]!obGet([1]!obCall("",obLibs&amp;"net.finmath.functions.AnalyticFormulas",$G$9,F$24:F$28,F$10,[1]!obMake("","double",I39),F$11))</f>
        <v>6.2798090203726887E-3</v>
      </c>
      <c r="K39" s="29">
        <f>[1]!obGet([1]!obCall("",obLibs&amp;"net.finmath.functions.AnalyticFormulas","bachelierOptionValue",,[1]!obMake("","double",G$10),[1]!obMake("","double",J39),F$11,[1]!obMake("","double",I39),[1]!obMake("","double",1)))</f>
        <v>6.2114545972198031E-3</v>
      </c>
      <c r="L39" s="33">
        <f t="shared" si="2"/>
        <v>14.494854452235815</v>
      </c>
    </row>
    <row r="40" spans="2:1024" ht="12.6" customHeight="1" x14ac:dyDescent="0.25">
      <c r="B40" s="31"/>
      <c r="C40" s="31"/>
      <c r="D40" s="31"/>
      <c r="E40" s="31"/>
      <c r="F40" s="31"/>
      <c r="G40" s="31"/>
      <c r="H40" s="29"/>
      <c r="I40" s="29">
        <f t="shared" ref="I40:I71" si="3">I39+$J$5</f>
        <v>2.0600000000000014E-2</v>
      </c>
      <c r="J40" s="30">
        <f>[1]!obGet([1]!obCall("",obLibs&amp;"net.finmath.functions.AnalyticFormulas",$G$9,F$24:F$28,F$10,[1]!obMake("","double",I40),F$11))</f>
        <v>6.3276025036282683E-3</v>
      </c>
      <c r="K40" s="29">
        <f>[1]!obGet([1]!obCall("",obLibs&amp;"net.finmath.functions.AnalyticFormulas","bachelierOptionValue",,[1]!obMake("","double",G$10),[1]!obMake("","double",J40),F$11,[1]!obMake("","double",I40),[1]!obMake("","double",1)))</f>
        <v>5.9599874944237336E-3</v>
      </c>
      <c r="L40" s="33">
        <f t="shared" ref="L40:L71" si="4">(K41-2*K40+K39)/(I40-I39)/(I41-I40)</f>
        <v>13.717823616555037</v>
      </c>
    </row>
    <row r="41" spans="2:1024" ht="12.6" customHeight="1" x14ac:dyDescent="0.25">
      <c r="B41" s="29">
        <v>-0.01</v>
      </c>
      <c r="C41" s="30">
        <v>5.9869565542561296E-3</v>
      </c>
      <c r="D41" s="29">
        <f>B41+$G$10</f>
        <v>-2.4000000000000002E-3</v>
      </c>
      <c r="E41" s="31"/>
      <c r="F41" s="31"/>
      <c r="G41" s="31"/>
      <c r="H41" s="29"/>
      <c r="I41" s="29">
        <f t="shared" si="3"/>
        <v>2.1600000000000015E-2</v>
      </c>
      <c r="J41" s="30">
        <f>[1]!obGet([1]!obCall("",obLibs&amp;"net.finmath.functions.AnalyticFormulas",$G$9,F$24:F$28,F$10,[1]!obMake("","double",I41),F$11))</f>
        <v>6.3775458139293355E-3</v>
      </c>
      <c r="K41" s="29">
        <f>[1]!obGet([1]!obCall("",obLibs&amp;"net.finmath.functions.AnalyticFormulas","bachelierOptionValue",,[1]!obMake("","double",G$10),[1]!obMake("","double",J41),F$11,[1]!obMake("","double",I41),[1]!obMake("","double",1)))</f>
        <v>5.7222382152442193E-3</v>
      </c>
      <c r="L41" s="33">
        <f t="shared" si="4"/>
        <v>12.956435122339776</v>
      </c>
    </row>
    <row r="42" spans="2:1024" ht="12.6" customHeight="1" x14ac:dyDescent="0.25">
      <c r="B42" s="29">
        <v>0</v>
      </c>
      <c r="C42" s="30">
        <v>5.9241236879746398E-3</v>
      </c>
      <c r="D42" s="29">
        <f>B42+$G$10</f>
        <v>7.6E-3</v>
      </c>
      <c r="E42" s="31"/>
      <c r="F42" s="31"/>
      <c r="G42" s="31"/>
      <c r="H42" s="29"/>
      <c r="I42" s="29">
        <f t="shared" si="3"/>
        <v>2.2600000000000016E-2</v>
      </c>
      <c r="J42" s="30">
        <f>[1]!obGet([1]!obCall("",obLibs&amp;"net.finmath.functions.AnalyticFormulas",$G$9,F$24:F$28,F$10,[1]!obMake("","double",I42),F$11))</f>
        <v>6.4294964618036785E-3</v>
      </c>
      <c r="K42" s="29">
        <f>[1]!obGet([1]!obCall("",obLibs&amp;"net.finmath.functions.AnalyticFormulas","bachelierOptionValue",,[1]!obMake("","double",G$10),[1]!obMake("","double",J42),F$11,[1]!obMake("","double",I42),[1]!obMake("","double",1)))</f>
        <v>5.4974453711870448E-3</v>
      </c>
      <c r="L42" s="33">
        <f t="shared" si="4"/>
        <v>12.216444188931066</v>
      </c>
    </row>
    <row r="43" spans="2:1024" ht="12.6" customHeight="1" x14ac:dyDescent="0.25">
      <c r="B43" s="29">
        <v>0.01</v>
      </c>
      <c r="C43" s="30">
        <v>6.1912553311255104E-3</v>
      </c>
      <c r="D43" s="29">
        <f>B43+$G$10</f>
        <v>1.7600000000000001E-2</v>
      </c>
      <c r="E43" s="31"/>
      <c r="F43" s="31"/>
      <c r="G43" s="31"/>
      <c r="H43" s="29"/>
      <c r="I43" s="29">
        <f t="shared" si="3"/>
        <v>2.3600000000000017E-2</v>
      </c>
      <c r="J43" s="30">
        <f>[1]!obGet([1]!obCall("",obLibs&amp;"net.finmath.functions.AnalyticFormulas",$G$9,F$24:F$28,F$10,[1]!obMake("","double",I43),F$11))</f>
        <v>6.4833162142157296E-3</v>
      </c>
      <c r="K43" s="29">
        <f>[1]!obGet([1]!obCall("",obLibs&amp;"net.finmath.functions.AnalyticFormulas","bachelierOptionValue",,[1]!obMake("","double",G$10),[1]!obMake("","double",J43),F$11,[1]!obMake("","double",I43),[1]!obMake("","double",1)))</f>
        <v>5.2848689713188013E-3</v>
      </c>
      <c r="L43" s="33">
        <f t="shared" si="4"/>
        <v>11.502287766590957</v>
      </c>
    </row>
    <row r="44" spans="2:1024" ht="12.6" customHeight="1" x14ac:dyDescent="0.25">
      <c r="B44" s="31"/>
      <c r="C44" s="30"/>
      <c r="D44" s="31"/>
      <c r="E44" s="31"/>
      <c r="F44" s="31"/>
      <c r="G44" s="31"/>
      <c r="H44" s="29"/>
      <c r="I44" s="29">
        <f t="shared" si="3"/>
        <v>2.4600000000000018E-2</v>
      </c>
      <c r="J44" s="30">
        <f>[1]!obGet([1]!obCall("",obLibs&amp;"net.finmath.functions.AnalyticFormulas",$G$9,F$24:F$28,F$10,[1]!obMake("","double",I44),F$11))</f>
        <v>6.5388720099386457E-3</v>
      </c>
      <c r="K44" s="29">
        <f>[1]!obGet([1]!obCall("",obLibs&amp;"net.finmath.functions.AnalyticFormulas","bachelierOptionValue",,[1]!obMake("","double",G$10),[1]!obMake("","double",J44),F$11,[1]!obMake("","double",I44),[1]!obMake("","double",1)))</f>
        <v>5.0837948592171488E-3</v>
      </c>
      <c r="L44" s="33">
        <f t="shared" si="4"/>
        <v>10.817217349657987</v>
      </c>
    </row>
    <row r="45" spans="2:1024" ht="12.6" customHeight="1" x14ac:dyDescent="0.25">
      <c r="B45" s="29">
        <v>-5.0000000000000001E-3</v>
      </c>
      <c r="C45" s="30">
        <v>5.9167155830246402E-3</v>
      </c>
      <c r="D45" s="29">
        <f>B45+$G$10</f>
        <v>2.5999999999999999E-3</v>
      </c>
      <c r="E45" s="31"/>
      <c r="F45" s="31"/>
      <c r="G45" s="31"/>
      <c r="H45" s="29"/>
      <c r="I45" s="29">
        <f t="shared" si="3"/>
        <v>2.5600000000000019E-2</v>
      </c>
      <c r="J45" s="30">
        <f>[1]!obGet([1]!obCall("",obLibs&amp;"net.finmath.functions.AnalyticFormulas",$G$9,F$24:F$28,F$10,[1]!obMake("","double",I45),F$11))</f>
        <v>6.5960366251735852E-3</v>
      </c>
      <c r="K45" s="29">
        <f>[1]!obGet([1]!obCall("",obLibs&amp;"net.finmath.functions.AnalyticFormulas","bachelierOptionValue",,[1]!obMake("","double",G$10),[1]!obMake("","double",J45),F$11,[1]!obMake("","double",I45),[1]!obMake("","double",1)))</f>
        <v>4.8935379644651543E-3</v>
      </c>
      <c r="L45" s="33">
        <f t="shared" si="4"/>
        <v>10.1634480389424</v>
      </c>
    </row>
    <row r="46" spans="2:1024" ht="12.6" customHeight="1" x14ac:dyDescent="0.25">
      <c r="B46" s="29">
        <v>0</v>
      </c>
      <c r="C46" s="30">
        <v>5.9241236879746398E-3</v>
      </c>
      <c r="D46" s="29">
        <f>B46+$G$10</f>
        <v>7.6E-3</v>
      </c>
      <c r="E46" s="31"/>
      <c r="F46" s="31"/>
      <c r="G46" s="31"/>
      <c r="H46" s="31"/>
      <c r="I46" s="29">
        <f t="shared" si="3"/>
        <v>2.6600000000000019E-2</v>
      </c>
      <c r="J46" s="30">
        <f>[1]!obGet([1]!obCall("",obLibs&amp;"net.finmath.functions.AnalyticFormulas",$G$9,F$24:F$28,F$10,[1]!obMake("","double",I46),F$11))</f>
        <v>6.6546891214619742E-3</v>
      </c>
      <c r="K46" s="29">
        <f>[1]!obGet([1]!obCall("",obLibs&amp;"net.finmath.functions.AnalyticFormulas","bachelierOptionValue",,[1]!obMake("","double",G$10),[1]!obMake("","double",J46),F$11,[1]!obMake("","double",I46),[1]!obMake("","double",1)))</f>
        <v>4.7134445177521023E-3</v>
      </c>
      <c r="L46" s="33">
        <f t="shared" si="4"/>
        <v>9.5423119129429104</v>
      </c>
    </row>
    <row r="47" spans="2:1024" ht="12.6" customHeight="1" x14ac:dyDescent="0.25">
      <c r="B47" s="29">
        <v>5.0000000000000001E-3</v>
      </c>
      <c r="C47" s="30">
        <v>6.0176212158682598E-3</v>
      </c>
      <c r="D47" s="29">
        <f>B47+$G$10</f>
        <v>1.26E-2</v>
      </c>
      <c r="E47" s="31"/>
      <c r="F47" s="31"/>
      <c r="G47" s="31"/>
      <c r="H47" s="31"/>
      <c r="I47" s="29">
        <f t="shared" si="3"/>
        <v>2.760000000000002E-2</v>
      </c>
      <c r="J47" s="30">
        <f>[1]!obGet([1]!obCall("",obLibs&amp;"net.finmath.functions.AnalyticFormulas",$G$9,F$24:F$28,F$10,[1]!obMake("","double",I47),F$11))</f>
        <v>6.7147151087544243E-3</v>
      </c>
      <c r="K47" s="29">
        <f>[1]!obGet([1]!obCall("",obLibs&amp;"net.finmath.functions.AnalyticFormulas","bachelierOptionValue",,[1]!obMake("","double",G$10),[1]!obMake("","double",J47),F$11,[1]!obMake("","double",I47),[1]!obMake("","double",1)))</f>
        <v>4.5428933829519931E-3</v>
      </c>
      <c r="L47" s="33">
        <f t="shared" si="4"/>
        <v>8.954406969134844</v>
      </c>
    </row>
    <row r="48" spans="2:1024" s="17" customFormat="1" ht="12.6" customHeight="1" x14ac:dyDescent="0.25">
      <c r="B48" s="31"/>
      <c r="C48" s="31"/>
      <c r="D48" s="31"/>
      <c r="E48" s="31"/>
      <c r="F48" s="31"/>
      <c r="G48" s="31"/>
      <c r="H48" s="31"/>
      <c r="I48" s="29">
        <f t="shared" si="3"/>
        <v>2.8600000000000021E-2</v>
      </c>
      <c r="J48" s="30">
        <f>[1]!obGet([1]!obCall("",obLibs&amp;"net.finmath.functions.AnalyticFormulas",$G$9,F$24:F$28,F$10,[1]!obMake("","double",I48),F$11))</f>
        <v>6.7760068554572374E-3</v>
      </c>
      <c r="K48" s="29">
        <f>[1]!obGet([1]!obCall("",obLibs&amp;"net.finmath.functions.AnalyticFormulas","bachelierOptionValue",,[1]!obMake("","double",G$10),[1]!obMake("","double",J48),F$11,[1]!obMake("","double",I48),[1]!obMake("","double",1)))</f>
        <v>4.3812966551210189E-3</v>
      </c>
      <c r="L48" s="33">
        <f t="shared" si="4"/>
        <v>8.3997357601291043</v>
      </c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  <c r="ALS48" s="3"/>
      <c r="ALT48" s="3"/>
      <c r="ALU48" s="3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2:1024" s="17" customFormat="1" ht="12.6" customHeight="1" x14ac:dyDescent="0.25">
      <c r="B49" s="31"/>
      <c r="C49" s="31"/>
      <c r="D49" s="31"/>
      <c r="E49" s="31"/>
      <c r="F49" s="31"/>
      <c r="G49" s="31"/>
      <c r="H49" s="31"/>
      <c r="I49" s="29">
        <f t="shared" si="3"/>
        <v>2.9600000000000022E-2</v>
      </c>
      <c r="J49" s="30">
        <f>[1]!obGet([1]!obCall("",obLibs&amp;"net.finmath.functions.AnalyticFormulas",$G$9,F$24:F$28,F$10,[1]!obMake("","double",I49),F$11))</f>
        <v>6.8384632749901378E-3</v>
      </c>
      <c r="K49" s="29">
        <f>[1]!obGet([1]!obCall("",obLibs&amp;"net.finmath.functions.AnalyticFormulas","bachelierOptionValue",,[1]!obMake("","double",G$10),[1]!obMake("","double",J49),F$11,[1]!obMake("","double",I49),[1]!obMake("","double",1)))</f>
        <v>4.2280996630501737E-3</v>
      </c>
      <c r="L49" s="33">
        <f t="shared" si="4"/>
        <v>7.8778302264950613</v>
      </c>
      <c r="ALA49" s="3"/>
      <c r="ALB49" s="3"/>
      <c r="ALC49" s="3"/>
      <c r="ALD49" s="3"/>
      <c r="ALE49" s="3"/>
      <c r="ALF49" s="3"/>
      <c r="ALG49" s="3"/>
      <c r="ALH49" s="3"/>
      <c r="ALI49" s="3"/>
      <c r="ALJ49" s="3"/>
      <c r="ALK49" s="3"/>
      <c r="ALL49" s="3"/>
      <c r="ALM49" s="3"/>
      <c r="ALN49" s="3"/>
      <c r="ALO49" s="3"/>
      <c r="ALP49" s="3"/>
      <c r="ALQ49" s="3"/>
      <c r="ALR49" s="3"/>
      <c r="ALS49" s="3"/>
      <c r="ALT49" s="3"/>
      <c r="ALU49" s="3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2:1024" s="17" customFormat="1" ht="12.6" customHeight="1" x14ac:dyDescent="0.25">
      <c r="B50" s="31"/>
      <c r="C50" s="31"/>
      <c r="D50" s="31"/>
      <c r="E50" s="31"/>
      <c r="F50" s="31"/>
      <c r="G50" s="31"/>
      <c r="H50" s="31"/>
      <c r="I50" s="29">
        <f t="shared" si="3"/>
        <v>3.0600000000000023E-2</v>
      </c>
      <c r="J50" s="30">
        <f>[1]!obGet([1]!obCall("",obLibs&amp;"net.finmath.functions.AnalyticFormulas",$G$9,F$24:F$28,F$10,[1]!obMake("","double",I50),F$11))</f>
        <v>6.9019898153681496E-3</v>
      </c>
      <c r="K50" s="29">
        <f>[1]!obGet([1]!obCall("",obLibs&amp;"net.finmath.functions.AnalyticFormulas","bachelierOptionValue",,[1]!obMake("","double",G$10),[1]!obMake("","double",J50),F$11,[1]!obMake("","double",I50),[1]!obMake("","double",1)))</f>
        <v>4.0827805012058236E-3</v>
      </c>
      <c r="L50" s="33">
        <f t="shared" si="4"/>
        <v>7.3878610745087494</v>
      </c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2:1024" s="17" customFormat="1" ht="12.6" customHeight="1" x14ac:dyDescent="0.25">
      <c r="B51" s="31"/>
      <c r="C51" s="31"/>
      <c r="D51" s="31"/>
      <c r="E51" s="31"/>
      <c r="F51" s="31"/>
      <c r="G51" s="31"/>
      <c r="H51" s="31"/>
      <c r="I51" s="29">
        <f t="shared" si="3"/>
        <v>3.1600000000000024E-2</v>
      </c>
      <c r="J51" s="30">
        <f>[1]!obGet([1]!obCall("",obLibs&amp;"net.finmath.functions.AnalyticFormulas",$G$9,F$24:F$28,F$10,[1]!obMake("","double",I51),F$11))</f>
        <v>6.966498274961706E-3</v>
      </c>
      <c r="K51" s="29">
        <f>[1]!obGet([1]!obCall("",obLibs&amp;"net.finmath.functions.AnalyticFormulas","bachelierOptionValue",,[1]!obMake("","double",G$10),[1]!obMake("","double",J51),F$11,[1]!obMake("","double",I51),[1]!obMake("","double",1)))</f>
        <v>3.9448492004359823E-3</v>
      </c>
      <c r="L51" s="33">
        <f t="shared" si="4"/>
        <v>6.9287313975638245</v>
      </c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  <c r="ALS51" s="3"/>
      <c r="ALT51" s="3"/>
      <c r="ALU51" s="3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2:1024" s="17" customFormat="1" ht="12.6" customHeight="1" x14ac:dyDescent="0.25">
      <c r="B52" s="31"/>
      <c r="C52" s="31"/>
      <c r="D52" s="31"/>
      <c r="E52" s="31"/>
      <c r="F52" s="31"/>
      <c r="G52" s="31"/>
      <c r="H52" s="31"/>
      <c r="I52" s="29">
        <f t="shared" si="3"/>
        <v>3.2600000000000025E-2</v>
      </c>
      <c r="J52" s="30">
        <f>[1]!obGet([1]!obCall("",obLibs&amp;"net.finmath.functions.AnalyticFormulas",$G$9,F$24:F$28,F$10,[1]!obMake("","double",I52),F$11))</f>
        <v>7.0319065641817353E-3</v>
      </c>
      <c r="K52" s="29">
        <f>[1]!obGet([1]!obCall("",obLibs&amp;"net.finmath.functions.AnalyticFormulas","bachelierOptionValue",,[1]!obMake("","double",G$10),[1]!obMake("","double",J52),F$11,[1]!obMake("","double",I52),[1]!obMake("","double",1)))</f>
        <v>3.8138466310637048E-3</v>
      </c>
      <c r="L52" s="33">
        <f t="shared" si="4"/>
        <v>6.4991551567416979</v>
      </c>
      <c r="ALA52" s="3"/>
      <c r="ALB52" s="3"/>
      <c r="ALC52" s="3"/>
      <c r="ALD52" s="3"/>
      <c r="ALE52" s="3"/>
      <c r="ALF52" s="3"/>
      <c r="ALG52" s="3"/>
      <c r="ALH52" s="3"/>
      <c r="ALI52" s="3"/>
      <c r="ALJ52" s="3"/>
      <c r="ALK52" s="3"/>
      <c r="ALL52" s="3"/>
      <c r="ALM52" s="3"/>
      <c r="ALN52" s="3"/>
      <c r="ALO52" s="3"/>
      <c r="ALP52" s="3"/>
      <c r="ALQ52" s="3"/>
      <c r="ALR52" s="3"/>
      <c r="ALS52" s="3"/>
      <c r="ALT52" s="3"/>
      <c r="ALU52" s="3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2:1024" s="17" customFormat="1" ht="12.6" customHeight="1" x14ac:dyDescent="0.25">
      <c r="B53" s="31"/>
      <c r="C53" s="31"/>
      <c r="D53" s="31"/>
      <c r="E53" s="31"/>
      <c r="F53" s="31"/>
      <c r="G53" s="31"/>
      <c r="H53" s="31"/>
      <c r="I53" s="29">
        <f t="shared" si="3"/>
        <v>3.3600000000000026E-2</v>
      </c>
      <c r="J53" s="30">
        <f>[1]!obGet([1]!obCall("",obLibs&amp;"net.finmath.functions.AnalyticFormulas",$G$9,F$24:F$28,F$10,[1]!obMake("","double",I53),F$11))</f>
        <v>7.0981384295747182E-3</v>
      </c>
      <c r="K53" s="29">
        <f>[1]!obGet([1]!obCall("",obLibs&amp;"net.finmath.functions.AnalyticFormulas","bachelierOptionValue",,[1]!obMake("","double",G$10),[1]!obMake("","double",J53),F$11,[1]!obMake("","double",I53),[1]!obMake("","double",1)))</f>
        <v>3.6893432168481691E-3</v>
      </c>
      <c r="L53" s="33">
        <f t="shared" si="4"/>
        <v>6.0977217087388143</v>
      </c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  <c r="ALS53" s="3"/>
      <c r="ALT53" s="3"/>
      <c r="ALU53" s="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2:1024" s="17" customFormat="1" ht="12.6" customHeight="1" x14ac:dyDescent="0.25">
      <c r="B54" s="31"/>
      <c r="C54" s="31"/>
      <c r="D54" s="31"/>
      <c r="E54" s="31"/>
      <c r="F54" s="31"/>
      <c r="G54" s="31"/>
      <c r="H54" s="31"/>
      <c r="I54" s="29">
        <f t="shared" si="3"/>
        <v>3.4600000000000027E-2</v>
      </c>
      <c r="J54" s="30">
        <f>[1]!obGet([1]!obCall("",obLibs&amp;"net.finmath.functions.AnalyticFormulas",$G$9,F$24:F$28,F$10,[1]!obMake("","double",I54),F$11))</f>
        <v>7.1651231538177023E-3</v>
      </c>
      <c r="K54" s="29">
        <f>[1]!obGet([1]!obCall("",obLibs&amp;"net.finmath.functions.AnalyticFormulas","bachelierOptionValue",,[1]!obMake("","double",G$10),[1]!obMake("","double",J54),F$11,[1]!obMake("","double",I54),[1]!obMake("","double",1)))</f>
        <v>3.5709375243413721E-3</v>
      </c>
      <c r="L54" s="33">
        <f t="shared" si="4"/>
        <v>5.7229478756023227</v>
      </c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2:1024" s="17" customFormat="1" ht="12.6" customHeight="1" x14ac:dyDescent="0.25">
      <c r="B55" s="31"/>
      <c r="C55" s="31"/>
      <c r="D55" s="31"/>
      <c r="E55" s="31"/>
      <c r="F55" s="31"/>
      <c r="G55" s="31"/>
      <c r="H55" s="31"/>
      <c r="I55" s="29">
        <f t="shared" si="3"/>
        <v>3.5600000000000027E-2</v>
      </c>
      <c r="J55" s="30">
        <f>[1]!obGet([1]!obCall("",obLibs&amp;"net.finmath.functions.AnalyticFormulas",$G$9,F$24:F$28,F$10,[1]!obMake("","double",I55),F$11))</f>
        <v>7.232795242438448E-3</v>
      </c>
      <c r="K55" s="29">
        <f>[1]!obGet([1]!obCall("",obLibs&amp;"net.finmath.functions.AnalyticFormulas","bachelierOptionValue",,[1]!obMake("","double",G$10),[1]!obMake("","double",J55),F$11,[1]!obMake("","double",I55),[1]!obMake("","double",1)))</f>
        <v>3.4582547797101775E-3</v>
      </c>
      <c r="L55" s="33">
        <f t="shared" si="4"/>
        <v>5.3733191669787832</v>
      </c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2:1024" s="17" customFormat="1" ht="12.6" customHeight="1" x14ac:dyDescent="0.25">
      <c r="B56" s="31"/>
      <c r="C56" s="31"/>
      <c r="D56" s="31"/>
      <c r="E56" s="31"/>
      <c r="F56" s="31"/>
      <c r="G56" s="31"/>
      <c r="H56" s="31"/>
      <c r="I56" s="29">
        <f t="shared" si="3"/>
        <v>3.6600000000000028E-2</v>
      </c>
      <c r="J56" s="30">
        <f>[1]!obGet([1]!obCall("",obLibs&amp;"net.finmath.functions.AnalyticFormulas",$G$9,F$24:F$28,F$10,[1]!obMake("","double",I56),F$11))</f>
        <v>7.3010941057736999E-3</v>
      </c>
      <c r="K56" s="29">
        <f>[1]!obGet([1]!obCall("",obLibs&amp;"net.finmath.functions.AnalyticFormulas","bachelierOptionValue",,[1]!obMake("","double",G$10),[1]!obMake("","double",J56),F$11,[1]!obMake("","double",I56),[1]!obMake("","double",1)))</f>
        <v>3.3509453542459617E-3</v>
      </c>
      <c r="L56" s="33">
        <f t="shared" si="4"/>
        <v>5.0473217529907721</v>
      </c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2:1024" s="17" customFormat="1" ht="12.6" customHeight="1" x14ac:dyDescent="0.25">
      <c r="B57" s="31"/>
      <c r="C57" s="31"/>
      <c r="D57" s="31"/>
      <c r="E57" s="31"/>
      <c r="F57" s="31"/>
      <c r="G57" s="31"/>
      <c r="H57" s="31"/>
      <c r="I57" s="29">
        <f t="shared" si="3"/>
        <v>3.7600000000000029E-2</v>
      </c>
      <c r="J57" s="30">
        <f>[1]!obGet([1]!obCall("",obLibs&amp;"net.finmath.functions.AnalyticFormulas",$G$9,F$24:F$28,F$10,[1]!obMake("","double",I57),F$11))</f>
        <v>7.3699637427147345E-3</v>
      </c>
      <c r="K57" s="29">
        <f>[1]!obGet([1]!obCall("",obLibs&amp;"net.finmath.functions.AnalyticFormulas","bachelierOptionValue",,[1]!obMake("","double",G$10),[1]!obMake("","double",J57),F$11,[1]!obMake("","double",I57),[1]!obMake("","double",1)))</f>
        <v>3.2486832505347367E-3</v>
      </c>
      <c r="L57" s="33">
        <f t="shared" si="4"/>
        <v>4.7434666901264002</v>
      </c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2:1024" s="17" customFormat="1" ht="12.6" customHeight="1" x14ac:dyDescent="0.25">
      <c r="B58" s="31"/>
      <c r="C58" s="31"/>
      <c r="D58" s="31"/>
      <c r="E58" s="31"/>
      <c r="F58" s="31"/>
      <c r="G58" s="31"/>
      <c r="H58" s="31"/>
      <c r="I58" s="29">
        <f t="shared" si="3"/>
        <v>3.860000000000003E-2</v>
      </c>
      <c r="J58" s="30">
        <f>[1]!obGet([1]!obCall("",obLibs&amp;"net.finmath.functions.AnalyticFormulas",$G$9,F$24:F$28,F$10,[1]!obMake("","double",I58),F$11))</f>
        <v>7.4393524311509194E-3</v>
      </c>
      <c r="K58" s="29">
        <f>[1]!obGet([1]!obCall("",obLibs&amp;"net.finmath.functions.AnalyticFormulas","bachelierOptionValue",,[1]!obMake("","double",G$10),[1]!obMake("","double",J58),F$11,[1]!obMake("","double",I58),[1]!obMake("","double",1)))</f>
        <v>3.151164613513638E-3</v>
      </c>
      <c r="L58" s="33">
        <f t="shared" si="4"/>
        <v>4.4603077620497453</v>
      </c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2:1024" s="17" customFormat="1" ht="12.6" customHeight="1" x14ac:dyDescent="0.25">
      <c r="B59" s="31"/>
      <c r="C59" s="31"/>
      <c r="D59" s="31"/>
      <c r="E59" s="31"/>
      <c r="F59" s="31"/>
      <c r="G59" s="31"/>
      <c r="H59" s="31"/>
      <c r="I59" s="29">
        <f t="shared" si="3"/>
        <v>3.9600000000000031E-2</v>
      </c>
      <c r="J59" s="30">
        <f>[1]!obGet([1]!obCall("",obLibs&amp;"net.finmath.functions.AnalyticFormulas",$G$9,F$24:F$28,F$10,[1]!obMake("","double",I59),F$11))</f>
        <v>7.509212428677834E-3</v>
      </c>
      <c r="K59" s="29">
        <f>[1]!obGet([1]!obCall("",obLibs&amp;"net.finmath.functions.AnalyticFormulas","bachelierOptionValue",,[1]!obMake("","double",G$10),[1]!obMake("","double",J59),F$11,[1]!obMake("","double",I59),[1]!obMake("","double",1)))</f>
        <v>3.0581062842545892E-3</v>
      </c>
      <c r="L59" s="33">
        <f t="shared" si="4"/>
        <v>4.1964541356038287</v>
      </c>
      <c r="ALA59" s="3"/>
      <c r="ALB59" s="3"/>
      <c r="ALC59" s="3"/>
      <c r="ALD59" s="3"/>
      <c r="ALE59" s="3"/>
      <c r="ALF59" s="3"/>
      <c r="ALG59" s="3"/>
      <c r="ALH59" s="3"/>
      <c r="ALI59" s="3"/>
      <c r="ALJ59" s="3"/>
      <c r="ALK59" s="3"/>
      <c r="ALL59" s="3"/>
      <c r="ALM59" s="3"/>
      <c r="ALN59" s="3"/>
      <c r="ALO59" s="3"/>
      <c r="ALP59" s="3"/>
      <c r="ALQ59" s="3"/>
      <c r="ALR59" s="3"/>
      <c r="ALS59" s="3"/>
      <c r="ALT59" s="3"/>
      <c r="ALU59" s="3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2:1024" s="17" customFormat="1" ht="12.6" customHeight="1" x14ac:dyDescent="0.25">
      <c r="B60" s="31"/>
      <c r="C60" s="31"/>
      <c r="D60" s="31"/>
      <c r="E60" s="31"/>
      <c r="F60" s="31"/>
      <c r="G60" s="31"/>
      <c r="H60" s="31"/>
      <c r="I60" s="29">
        <f t="shared" si="3"/>
        <v>4.0600000000000032E-2</v>
      </c>
      <c r="J60" s="30">
        <f>[1]!obGet([1]!obCall("",obLibs&amp;"net.finmath.functions.AnalyticFormulas",$G$9,F$24:F$28,F$10,[1]!obMake("","double",I60),F$11))</f>
        <v>7.5794996860507205E-3</v>
      </c>
      <c r="K60" s="29">
        <f>[1]!obGet([1]!obCall("",obLibs&amp;"net.finmath.functions.AnalyticFormulas","bachelierOptionValue",,[1]!obMake("","double",G$10),[1]!obMake("","double",J60),F$11,[1]!obMake("","double",I60),[1]!obMake("","double",1)))</f>
        <v>2.9692444091311441E-3</v>
      </c>
      <c r="L60" s="33">
        <f t="shared" si="4"/>
        <v>3.9505788659820116</v>
      </c>
      <c r="ALA60" s="3"/>
      <c r="ALB60" s="3"/>
      <c r="ALC60" s="3"/>
      <c r="ALD60" s="3"/>
      <c r="ALE60" s="3"/>
      <c r="ALF60" s="3"/>
      <c r="ALG60" s="3"/>
      <c r="ALH60" s="3"/>
      <c r="ALI60" s="3"/>
      <c r="ALJ60" s="3"/>
      <c r="ALK60" s="3"/>
      <c r="ALL60" s="3"/>
      <c r="ALM60" s="3"/>
      <c r="ALN60" s="3"/>
      <c r="ALO60" s="3"/>
      <c r="ALP60" s="3"/>
      <c r="ALQ60" s="3"/>
      <c r="ALR60" s="3"/>
      <c r="ALS60" s="3"/>
      <c r="ALT60" s="3"/>
      <c r="ALU60" s="3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2:1024" s="17" customFormat="1" ht="12.6" customHeight="1" x14ac:dyDescent="0.25">
      <c r="B61" s="31"/>
      <c r="C61" s="31"/>
      <c r="D61" s="31"/>
      <c r="E61" s="31"/>
      <c r="F61" s="31"/>
      <c r="G61" s="31"/>
      <c r="H61" s="31"/>
      <c r="I61" s="29">
        <f t="shared" si="3"/>
        <v>4.1600000000000033E-2</v>
      </c>
      <c r="J61" s="30">
        <f>[1]!obGet([1]!obCall("",obLibs&amp;"net.finmath.functions.AnalyticFormulas",$G$9,F$24:F$28,F$10,[1]!obMake("","double",I61),F$11))</f>
        <v>7.6501735749994531E-3</v>
      </c>
      <c r="K61" s="29">
        <f>[1]!obGet([1]!obCall("",obLibs&amp;"net.finmath.functions.AnalyticFormulas","bachelierOptionValue",,[1]!obMake("","double",G$10),[1]!obMake("","double",J61),F$11,[1]!obMake("","double",I61),[1]!obMake("","double",1)))</f>
        <v>2.8843331128736811E-3</v>
      </c>
      <c r="L61" s="33">
        <f t="shared" si="4"/>
        <v>3.7214241268368755</v>
      </c>
      <c r="ALA61" s="3"/>
      <c r="ALB61" s="3"/>
      <c r="ALC61" s="3"/>
      <c r="ALD61" s="3"/>
      <c r="ALE61" s="3"/>
      <c r="ALF61" s="3"/>
      <c r="ALG61" s="3"/>
      <c r="ALH61" s="3"/>
      <c r="ALI61" s="3"/>
      <c r="ALJ61" s="3"/>
      <c r="ALK61" s="3"/>
      <c r="ALL61" s="3"/>
      <c r="ALM61" s="3"/>
      <c r="ALN61" s="3"/>
      <c r="ALO61" s="3"/>
      <c r="ALP61" s="3"/>
      <c r="ALQ61" s="3"/>
      <c r="ALR61" s="3"/>
      <c r="ALS61" s="3"/>
      <c r="ALT61" s="3"/>
      <c r="ALU61" s="3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2:1024" s="17" customFormat="1" ht="12.6" customHeight="1" x14ac:dyDescent="0.25">
      <c r="B62" s="31"/>
      <c r="C62" s="31"/>
      <c r="D62" s="31"/>
      <c r="E62" s="31"/>
      <c r="F62" s="31"/>
      <c r="G62" s="31"/>
      <c r="H62" s="31"/>
      <c r="I62" s="29">
        <f t="shared" si="3"/>
        <v>4.2600000000000034E-2</v>
      </c>
      <c r="J62" s="30">
        <f>[1]!obGet([1]!obCall("",obLibs&amp;"net.finmath.functions.AnalyticFormulas",$G$9,F$24:F$28,F$10,[1]!obMake("","double",I62),F$11))</f>
        <v>7.7211966313438735E-3</v>
      </c>
      <c r="K62" s="29">
        <f>[1]!obGet([1]!obCall("",obLibs&amp;"net.finmath.functions.AnalyticFormulas","bachelierOptionValue",,[1]!obMake("","double",G$10),[1]!obMake("","double",J62),F$11,[1]!obMake("","double",I62),[1]!obMake("","double",1)))</f>
        <v>2.803143240743055E-3</v>
      </c>
      <c r="L62" s="33">
        <f t="shared" si="4"/>
        <v>3.5078038956234896</v>
      </c>
      <c r="ALA62" s="3"/>
      <c r="ALB62" s="3"/>
      <c r="ALC62" s="3"/>
      <c r="ALD62" s="3"/>
      <c r="ALE62" s="3"/>
      <c r="ALF62" s="3"/>
      <c r="ALG62" s="3"/>
      <c r="ALH62" s="3"/>
      <c r="ALI62" s="3"/>
      <c r="ALJ62" s="3"/>
      <c r="ALK62" s="3"/>
      <c r="ALL62" s="3"/>
      <c r="ALM62" s="3"/>
      <c r="ALN62" s="3"/>
      <c r="ALO62" s="3"/>
      <c r="ALP62" s="3"/>
      <c r="ALQ62" s="3"/>
      <c r="ALR62" s="3"/>
      <c r="ALS62" s="3"/>
      <c r="ALT62" s="3"/>
      <c r="ALU62" s="3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2:1024" s="17" customFormat="1" ht="12.6" customHeight="1" x14ac:dyDescent="0.25">
      <c r="B63" s="31"/>
      <c r="C63" s="31"/>
      <c r="D63" s="31"/>
      <c r="E63" s="31"/>
      <c r="F63" s="31"/>
      <c r="G63" s="31"/>
      <c r="H63" s="31"/>
      <c r="I63" s="29">
        <f t="shared" si="3"/>
        <v>4.3600000000000035E-2</v>
      </c>
      <c r="J63" s="30">
        <f>[1]!obGet([1]!obCall("",obLibs&amp;"net.finmath.functions.AnalyticFormulas",$G$9,F$24:F$28,F$10,[1]!obMake("","double",I63),F$11))</f>
        <v>7.7925343138263931E-3</v>
      </c>
      <c r="K63" s="29">
        <f>[1]!obGet([1]!obCall("",obLibs&amp;"net.finmath.functions.AnalyticFormulas","bachelierOptionValue",,[1]!obMake("","double",G$10),[1]!obMake("","double",J63),F$11,[1]!obMake("","double",I63),[1]!obMake("","double",1)))</f>
        <v>2.7254611725080523E-3</v>
      </c>
      <c r="L63" s="33">
        <f t="shared" si="4"/>
        <v>3.3086046943280678</v>
      </c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3"/>
      <c r="ALL63" s="3"/>
      <c r="ALM63" s="3"/>
      <c r="ALN63" s="3"/>
      <c r="ALO63" s="3"/>
      <c r="ALP63" s="3"/>
      <c r="ALQ63" s="3"/>
      <c r="ALR63" s="3"/>
      <c r="ALS63" s="3"/>
      <c r="ALT63" s="3"/>
      <c r="ALU63" s="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2:1024" ht="12.6" customHeight="1" x14ac:dyDescent="0.25">
      <c r="B64" s="31"/>
      <c r="C64" s="31"/>
      <c r="D64" s="31"/>
      <c r="E64" s="31"/>
      <c r="F64" s="31"/>
      <c r="G64" s="31"/>
      <c r="H64" s="31"/>
      <c r="I64" s="29">
        <f t="shared" si="3"/>
        <v>4.4600000000000035E-2</v>
      </c>
      <c r="J64" s="30">
        <f>[1]!obGet([1]!obCall("",obLibs&amp;"net.finmath.functions.AnalyticFormulas",$G$9,F$24:F$28,F$10,[1]!obMake("","double",I64),F$11))</f>
        <v>7.8641547786834215E-3</v>
      </c>
      <c r="K64" s="29">
        <f>[1]!obGet([1]!obCall("",obLibs&amp;"net.finmath.functions.AnalyticFormulas","bachelierOptionValue",,[1]!obMake("","double",G$10),[1]!obMake("","double",J64),F$11,[1]!obMake("","double",I64),[1]!obMake("","double",1)))</f>
        <v>2.6510877089673777E-3</v>
      </c>
      <c r="L64" s="33">
        <f t="shared" si="4"/>
        <v>3.1227848739639272</v>
      </c>
    </row>
    <row r="65" spans="2:12" ht="12.6" customHeight="1" x14ac:dyDescent="0.25">
      <c r="B65" s="31"/>
      <c r="C65" s="31"/>
      <c r="D65" s="31"/>
      <c r="E65" s="31"/>
      <c r="F65" s="31"/>
      <c r="G65" s="31"/>
      <c r="H65" s="31"/>
      <c r="I65" s="29">
        <f t="shared" si="3"/>
        <v>4.5600000000000036E-2</v>
      </c>
      <c r="J65" s="30">
        <f>[1]!obGet([1]!obCall("",obLibs&amp;"net.finmath.functions.AnalyticFormulas",$G$9,F$24:F$28,F$10,[1]!obMake("","double",I65),F$11))</f>
        <v>7.9360286696853084E-3</v>
      </c>
      <c r="K65" s="29">
        <f>[1]!obGet([1]!obCall("",obLibs&amp;"net.finmath.functions.AnalyticFormulas","bachelierOptionValue",,[1]!obMake("","double",G$10),[1]!obMake("","double",J65),F$11,[1]!obMake("","double",I65),[1]!obMake("","double",1)))</f>
        <v>2.5798370303006671E-3</v>
      </c>
      <c r="L65" s="33">
        <f t="shared" si="4"/>
        <v>2.949372835342809</v>
      </c>
    </row>
    <row r="66" spans="2:12" ht="12.6" customHeight="1" x14ac:dyDescent="0.25">
      <c r="B66" s="31"/>
      <c r="C66" s="31"/>
      <c r="D66" s="31"/>
      <c r="E66" s="31"/>
      <c r="F66" s="31"/>
      <c r="G66" s="31"/>
      <c r="H66" s="31"/>
      <c r="I66" s="29">
        <f t="shared" si="3"/>
        <v>4.6600000000000037E-2</v>
      </c>
      <c r="J66" s="30">
        <f>[1]!obGet([1]!obCall("",obLibs&amp;"net.finmath.functions.AnalyticFormulas",$G$9,F$24:F$28,F$10,[1]!obMake("","double",I66),F$11))</f>
        <v>8.0081289231644492E-3</v>
      </c>
      <c r="K66" s="29">
        <f>[1]!obGet([1]!obCall("",obLibs&amp;"net.finmath.functions.AnalyticFormulas","bachelierOptionValue",,[1]!obMake("","double",G$10),[1]!obMake("","double",J66),F$11,[1]!obMake("","double",I66),[1]!obMake("","double",1)))</f>
        <v>2.5115357244692993E-3</v>
      </c>
      <c r="L66" s="33">
        <f t="shared" si="4"/>
        <v>2.7874644975209257</v>
      </c>
    </row>
    <row r="67" spans="2:12" ht="12.6" customHeight="1" x14ac:dyDescent="0.25">
      <c r="B67" s="31"/>
      <c r="C67" s="31"/>
      <c r="D67" s="31"/>
      <c r="E67" s="31"/>
      <c r="F67" s="31"/>
      <c r="G67" s="31"/>
      <c r="H67" s="31"/>
      <c r="I67" s="29">
        <f t="shared" si="3"/>
        <v>4.7600000000000038E-2</v>
      </c>
      <c r="J67" s="30">
        <f>[1]!obGet([1]!obCall("",obLibs&amp;"net.finmath.functions.AnalyticFormulas",$G$9,F$24:F$28,F$10,[1]!obMake("","double",I67),F$11))</f>
        <v>8.0804305874062118E-3</v>
      </c>
      <c r="K67" s="29">
        <f>[1]!obGet([1]!obCall("",obLibs&amp;"net.finmath.functions.AnalyticFormulas","bachelierOptionValue",,[1]!obMake("","double",G$10),[1]!obMake("","double",J67),F$11,[1]!obMake("","double",I67),[1]!obMake("","double",1)))</f>
        <v>2.4460218831354524E-3</v>
      </c>
      <c r="L67" s="33">
        <f t="shared" si="4"/>
        <v>2.6362202593900204</v>
      </c>
    </row>
    <row r="68" spans="2:12" ht="12.6" customHeight="1" x14ac:dyDescent="0.25">
      <c r="B68" s="31"/>
      <c r="C68" s="31"/>
      <c r="D68" s="31"/>
      <c r="E68" s="31"/>
      <c r="F68" s="31"/>
      <c r="G68" s="31"/>
      <c r="H68" s="31"/>
      <c r="I68" s="29">
        <f t="shared" si="3"/>
        <v>4.8600000000000039E-2</v>
      </c>
      <c r="J68" s="30">
        <f>[1]!obGet([1]!obCall("",obLibs&amp;"net.finmath.functions.AnalyticFormulas",$G$9,F$24:F$28,F$10,[1]!obMake("","double",I68),F$11))</f>
        <v>8.1529106556832102E-3</v>
      </c>
      <c r="K68" s="29">
        <f>[1]!obGet([1]!obCall("",obLibs&amp;"net.finmath.functions.AnalyticFormulas","bachelierOptionValue",,[1]!obMake("","double",G$10),[1]!obMake("","double",J68),F$11,[1]!obMake("","double",I68),[1]!obMake("","double",1)))</f>
        <v>2.3831442620609955E-3</v>
      </c>
      <c r="L68" s="33">
        <f t="shared" si="4"/>
        <v>2.4948616449780396</v>
      </c>
    </row>
    <row r="69" spans="2:12" ht="12.6" customHeight="1" x14ac:dyDescent="0.25">
      <c r="B69" s="31"/>
      <c r="C69" s="31"/>
      <c r="D69" s="31"/>
      <c r="E69" s="31"/>
      <c r="F69" s="31"/>
      <c r="G69" s="31"/>
      <c r="H69" s="31"/>
      <c r="I69" s="29">
        <f t="shared" si="3"/>
        <v>4.960000000000004E-2</v>
      </c>
      <c r="J69" s="30">
        <f>[1]!obGet([1]!obCall("",obLibs&amp;"net.finmath.functions.AnalyticFormulas",$G$9,F$24:F$28,F$10,[1]!obMake("","double",I69),F$11))</f>
        <v>8.2255479121583711E-3</v>
      </c>
      <c r="K69" s="29">
        <f>[1]!obGet([1]!obCall("",obLibs&amp;"net.finmath.functions.AnalyticFormulas","bachelierOptionValue",,[1]!obMake("","double",G$10),[1]!obMake("","double",J69),F$11,[1]!obMake("","double",I69),[1]!obMake("","double",1)))</f>
        <v>2.3227615026315167E-3</v>
      </c>
      <c r="L69" s="33">
        <f t="shared" si="4"/>
        <v>2.3626677780547474</v>
      </c>
    </row>
    <row r="70" spans="2:12" ht="12.6" customHeight="1" x14ac:dyDescent="0.25">
      <c r="B70" s="31"/>
      <c r="C70" s="31"/>
      <c r="D70" s="31"/>
      <c r="E70" s="31"/>
      <c r="F70" s="31"/>
      <c r="G70" s="31"/>
      <c r="H70" s="31"/>
      <c r="I70" s="29">
        <f t="shared" si="3"/>
        <v>5.0600000000000041E-2</v>
      </c>
      <c r="J70" s="30">
        <f>[1]!obGet([1]!obCall("",obLibs&amp;"net.finmath.functions.AnalyticFormulas",$G$9,F$24:F$28,F$10,[1]!obMake("","double",I70),F$11))</f>
        <v>8.2983227898566214E-3</v>
      </c>
      <c r="K70" s="29">
        <f>[1]!obGet([1]!obCall("",obLibs&amp;"net.finmath.functions.AnalyticFormulas","bachelierOptionValue",,[1]!obMake("","double",G$10),[1]!obMake("","double",J70),F$11,[1]!obMake("","double",I70),[1]!obMake("","double",1)))</f>
        <v>2.2647414109800926E-3</v>
      </c>
      <c r="L70" s="33">
        <f t="shared" si="4"/>
        <v>2.238971797155656</v>
      </c>
    </row>
    <row r="71" spans="2:12" ht="12.6" customHeight="1" x14ac:dyDescent="0.25">
      <c r="B71" s="31"/>
      <c r="C71" s="31"/>
      <c r="D71" s="31"/>
      <c r="E71" s="31"/>
      <c r="F71" s="31"/>
      <c r="G71" s="31"/>
      <c r="H71" s="31"/>
      <c r="I71" s="29">
        <f t="shared" si="3"/>
        <v>5.1600000000000042E-2</v>
      </c>
      <c r="J71" s="30">
        <f>[1]!obGet([1]!obCall("",obLibs&amp;"net.finmath.functions.AnalyticFormulas",$G$9,F$24:F$28,F$10,[1]!obMake("","double",I71),F$11))</f>
        <v>8.3712172399021539E-3</v>
      </c>
      <c r="K71" s="29">
        <f>[1]!obGet([1]!obCall("",obLibs&amp;"net.finmath.functions.AnalyticFormulas","bachelierOptionValue",,[1]!obMake("","double",G$10),[1]!obMake("","double",J71),F$11,[1]!obMake("","double",I71),[1]!obMake("","double",1)))</f>
        <v>2.2089602911258242E-3</v>
      </c>
      <c r="L71" s="33">
        <f t="shared" si="4"/>
        <v>2.1231572922743962</v>
      </c>
    </row>
    <row r="72" spans="2:12" ht="12.6" customHeight="1" x14ac:dyDescent="0.25">
      <c r="B72" s="31"/>
      <c r="C72" s="31"/>
      <c r="D72" s="31"/>
      <c r="E72" s="31"/>
      <c r="F72" s="31"/>
      <c r="G72" s="31"/>
      <c r="H72" s="31"/>
      <c r="I72" s="29">
        <f t="shared" ref="I72:I103" si="5">I71+$J$5</f>
        <v>5.2600000000000043E-2</v>
      </c>
      <c r="J72" s="30">
        <f>[1]!obGet([1]!obCall("",obLibs&amp;"net.finmath.functions.AnalyticFormulas",$G$9,F$24:F$28,F$10,[1]!obMake("","double",I72),F$11))</f>
        <v>8.4442146112308613E-3</v>
      </c>
      <c r="K72" s="29">
        <f>[1]!obGet([1]!obCall("",obLibs&amp;"net.finmath.functions.AnalyticFormulas","bachelierOptionValue",,[1]!obMake("","double",G$10),[1]!obMake("","double",J72),F$11,[1]!obMake("","double",I72),[1]!obMake("","double",1)))</f>
        <v>2.1553023285638302E-3</v>
      </c>
      <c r="L72" s="33">
        <f t="shared" ref="L72:L103" si="6">(K73-2*K72+K71)/(I72-I71)/(I73-I72)</f>
        <v>2.0146548230601904</v>
      </c>
    </row>
    <row r="73" spans="2:12" ht="12.6" customHeight="1" x14ac:dyDescent="0.25">
      <c r="B73" s="31"/>
      <c r="C73" s="31"/>
      <c r="D73" s="31"/>
      <c r="E73" s="31"/>
      <c r="F73" s="31"/>
      <c r="G73" s="31"/>
      <c r="H73" s="31"/>
      <c r="I73" s="29">
        <f t="shared" si="5"/>
        <v>5.3600000000000043E-2</v>
      </c>
      <c r="J73" s="30">
        <f>[1]!obGet([1]!obCall("",obLibs&amp;"net.finmath.functions.AnalyticFormulas",$G$9,F$24:F$28,F$10,[1]!obMake("","double",I73),F$11))</f>
        <v>8.5172995400124591E-3</v>
      </c>
      <c r="K73" s="29">
        <f>[1]!obGet([1]!obCall("",obLibs&amp;"net.finmath.functions.AnalyticFormulas","bachelierOptionValue",,[1]!obMake("","double",G$10),[1]!obMake("","double",J73),F$11,[1]!obMake("","double",I73),[1]!obMake("","double",1)))</f>
        <v>2.1036590208248964E-3</v>
      </c>
      <c r="L73" s="33">
        <f t="shared" si="6"/>
        <v>1.9129385601087159</v>
      </c>
    </row>
    <row r="74" spans="2:12" ht="12.6" customHeight="1" x14ac:dyDescent="0.25">
      <c r="B74" s="31"/>
      <c r="C74" s="31"/>
      <c r="D74" s="31"/>
      <c r="E74" s="31"/>
      <c r="F74" s="31"/>
      <c r="G74" s="31"/>
      <c r="H74" s="31"/>
      <c r="I74" s="29">
        <f t="shared" si="5"/>
        <v>5.4600000000000044E-2</v>
      </c>
      <c r="J74" s="30">
        <f>[1]!obGet([1]!obCall("",obLibs&amp;"net.finmath.functions.AnalyticFormulas",$G$9,F$24:F$28,F$10,[1]!obMake("","double",I74),F$11))</f>
        <v>8.5904578480487815E-3</v>
      </c>
      <c r="K74" s="29">
        <f>[1]!obGet([1]!obCall("",obLibs&amp;"net.finmath.functions.AnalyticFormulas","bachelierOptionValue",,[1]!obMake("","double",G$10),[1]!obMake("","double",J74),F$11,[1]!obMake("","double",I74),[1]!obMake("","double",1)))</f>
        <v>2.0539286516460713E-3</v>
      </c>
      <c r="L74" s="33">
        <f t="shared" si="6"/>
        <v>1.8175230774315039</v>
      </c>
    </row>
    <row r="75" spans="2:12" ht="12.6" customHeight="1" x14ac:dyDescent="0.25">
      <c r="B75" s="31"/>
      <c r="C75" s="31"/>
      <c r="D75" s="31"/>
      <c r="E75" s="31"/>
      <c r="F75" s="31"/>
      <c r="G75" s="31"/>
      <c r="H75" s="31"/>
      <c r="I75" s="29">
        <f t="shared" si="5"/>
        <v>5.5600000000000045E-2</v>
      </c>
      <c r="J75" s="30">
        <f>[1]!obGet([1]!obCall("",obLibs&amp;"net.finmath.functions.AnalyticFormulas",$G$9,F$24:F$28,F$10,[1]!obMake("","double",I75),F$11))</f>
        <v>8.6636764494527618E-3</v>
      </c>
      <c r="K75" s="29">
        <f>[1]!obGet([1]!obCall("",obLibs&amp;"net.finmath.functions.AnalyticFormulas","bachelierOptionValue",,[1]!obMake("","double",G$10),[1]!obMake("","double",J75),F$11,[1]!obMake("","double",I75),[1]!obMake("","double",1)))</f>
        <v>2.0060158055446777E-3</v>
      </c>
      <c r="L75" s="33">
        <f t="shared" si="6"/>
        <v>1.7279603135656225</v>
      </c>
    </row>
    <row r="76" spans="2:12" ht="12.6" customHeight="1" x14ac:dyDescent="0.25">
      <c r="B76" s="31"/>
      <c r="C76" s="31"/>
      <c r="D76" s="31"/>
      <c r="E76" s="31"/>
      <c r="F76" s="31"/>
      <c r="G76" s="31"/>
      <c r="H76" s="31"/>
      <c r="I76" s="29">
        <f t="shared" si="5"/>
        <v>5.6600000000000046E-2</v>
      </c>
      <c r="J76" s="30">
        <f>[1]!obGet([1]!obCall("",obLibs&amp;"net.finmath.functions.AnalyticFormulas",$G$9,F$24:F$28,F$10,[1]!obMake("","double",I76),F$11))</f>
        <v>8.7369432649524164E-3</v>
      </c>
      <c r="K76" s="29">
        <f>[1]!obGet([1]!obCall("",obLibs&amp;"net.finmath.functions.AnalyticFormulas","bachelierOptionValue",,[1]!obMake("","double",G$10),[1]!obMake("","double",J76),F$11,[1]!obMake("","double",I76),[1]!obMake("","double",1)))</f>
        <v>1.9598309197568498E-3</v>
      </c>
      <c r="L76" s="33">
        <f t="shared" si="6"/>
        <v>1.6438367110762462</v>
      </c>
    </row>
    <row r="77" spans="2:12" ht="12.6" customHeight="1" x14ac:dyDescent="0.25">
      <c r="B77" s="31"/>
      <c r="C77" s="31"/>
      <c r="D77" s="31"/>
      <c r="E77" s="31"/>
      <c r="F77" s="31"/>
      <c r="G77" s="31"/>
      <c r="H77" s="31"/>
      <c r="I77" s="29">
        <f t="shared" si="5"/>
        <v>5.7600000000000047E-2</v>
      </c>
      <c r="J77" s="30">
        <f>[1]!obGet([1]!obCall("",obLibs&amp;"net.finmath.functions.AnalyticFormulas",$G$9,F$24:F$28,F$10,[1]!obMake("","double",I77),F$11))</f>
        <v>8.8102471432065232E-3</v>
      </c>
      <c r="K77" s="29">
        <f>[1]!obGet([1]!obCall("",obLibs&amp;"net.finmath.functions.AnalyticFormulas","bachelierOptionValue",,[1]!obMake("","double",G$10),[1]!obMake("","double",J77),F$11,[1]!obMake("","double",I77),[1]!obMake("","double",1)))</f>
        <v>1.915289870680098E-3</v>
      </c>
      <c r="L77" s="33">
        <f t="shared" si="6"/>
        <v>1.5647705374575271</v>
      </c>
    </row>
    <row r="78" spans="2:12" ht="12.6" customHeight="1" x14ac:dyDescent="0.25">
      <c r="B78" s="31"/>
      <c r="C78" s="31"/>
      <c r="D78" s="31"/>
      <c r="E78" s="31"/>
      <c r="F78" s="31"/>
      <c r="G78" s="31"/>
      <c r="H78" s="31"/>
      <c r="I78" s="29">
        <f t="shared" si="5"/>
        <v>5.8600000000000048E-2</v>
      </c>
      <c r="J78" s="30">
        <f>[1]!obGet([1]!obCall("",obLibs&amp;"net.finmath.functions.AnalyticFormulas",$G$9,F$24:F$28,F$10,[1]!obMake("","double",I78),F$11))</f>
        <v>8.8835777885598929E-3</v>
      </c>
      <c r="K78" s="29">
        <f>[1]!obGet([1]!obCall("",obLibs&amp;"net.finmath.functions.AnalyticFormulas","bachelierOptionValue",,[1]!obMake("","double",G$10),[1]!obMake("","double",J78),F$11,[1]!obMake("","double",I78),[1]!obMake("","double",1)))</f>
        <v>1.8723135921408039E-3</v>
      </c>
      <c r="L78" s="33">
        <f t="shared" si="6"/>
        <v>1.4904093870570625</v>
      </c>
    </row>
    <row r="79" spans="2:12" ht="12.6" customHeight="1" x14ac:dyDescent="0.25">
      <c r="B79" s="31"/>
      <c r="C79" s="31"/>
      <c r="D79" s="31"/>
      <c r="E79" s="31"/>
      <c r="F79" s="31"/>
      <c r="G79" s="31"/>
      <c r="H79" s="31"/>
      <c r="I79" s="29">
        <f t="shared" si="5"/>
        <v>5.9600000000000049E-2</v>
      </c>
      <c r="J79" s="30">
        <f>[1]!obGet([1]!obCall("",obLibs&amp;"net.finmath.functions.AnalyticFormulas",$G$9,F$24:F$28,F$10,[1]!obMake("","double",I79),F$11))</f>
        <v>8.956925694707768E-3</v>
      </c>
      <c r="K79" s="29">
        <f>[1]!obGet([1]!obCall("",obLibs&amp;"net.finmath.functions.AnalyticFormulas","bachelierOptionValue",,[1]!obMake("","double",G$10),[1]!obMake("","double",J79),F$11,[1]!obMake("","double",I79),[1]!obMake("","double",1)))</f>
        <v>1.8308277229885667E-3</v>
      </c>
      <c r="L79" s="33">
        <f t="shared" si="6"/>
        <v>1.4204278597305222</v>
      </c>
    </row>
    <row r="80" spans="2:12" ht="12.6" customHeight="1" x14ac:dyDescent="0.25">
      <c r="B80" s="31"/>
      <c r="C80" s="31"/>
      <c r="D80" s="31"/>
      <c r="E80" s="31"/>
      <c r="F80" s="31"/>
      <c r="G80" s="31"/>
      <c r="H80" s="31"/>
      <c r="I80" s="29">
        <f t="shared" si="5"/>
        <v>6.060000000000005E-2</v>
      </c>
      <c r="J80" s="30">
        <f>[1]!obGet([1]!obCall("",obLibs&amp;"net.finmath.functions.AnalyticFormulas",$G$9,F$24:F$28,F$10,[1]!obMake("","double",I80),F$11))</f>
        <v>9.0302820837783928E-3</v>
      </c>
      <c r="K80" s="29">
        <f>[1]!obGet([1]!obCall("",obLibs&amp;"net.finmath.functions.AnalyticFormulas","bachelierOptionValue",,[1]!obMake("","double",G$10),[1]!obMake("","double",J80),F$11,[1]!obMake("","double",I80),[1]!obMake("","double",1)))</f>
        <v>1.7907622816960601E-3</v>
      </c>
      <c r="L80" s="33">
        <f t="shared" si="6"/>
        <v>1.3545254094185126</v>
      </c>
    </row>
    <row r="81" spans="2:12" ht="12.6" customHeight="1" x14ac:dyDescent="0.25">
      <c r="B81" s="31"/>
      <c r="C81" s="31"/>
      <c r="D81" s="31"/>
      <c r="E81" s="31"/>
      <c r="F81" s="31"/>
      <c r="G81" s="31"/>
      <c r="H81" s="31"/>
      <c r="I81" s="29">
        <f t="shared" si="5"/>
        <v>6.1600000000000051E-2</v>
      </c>
      <c r="J81" s="30">
        <f>[1]!obGet([1]!obCall("",obLibs&amp;"net.finmath.functions.AnalyticFormulas",$G$9,F$24:F$28,F$10,[1]!obMake("","double",I81),F$11))</f>
        <v>9.1036388503807214E-3</v>
      </c>
      <c r="K81" s="29">
        <f>[1]!obGet([1]!obCall("",obLibs&amp;"net.finmath.functions.AnalyticFormulas","bachelierOptionValue",,[1]!obMake("","double",G$10),[1]!obMake("","double",J81),F$11,[1]!obMake("","double",I81),[1]!obMake("","double",1)))</f>
        <v>1.7520513658129721E-3</v>
      </c>
      <c r="L81" s="33">
        <f t="shared" si="6"/>
        <v>1.2924243558403643</v>
      </c>
    </row>
    <row r="82" spans="2:12" ht="12.6" customHeight="1" x14ac:dyDescent="0.25">
      <c r="B82" s="31"/>
      <c r="C82" s="31"/>
      <c r="D82" s="31"/>
      <c r="E82" s="31"/>
      <c r="F82" s="31"/>
      <c r="G82" s="31"/>
      <c r="H82" s="31"/>
      <c r="I82" s="29">
        <f t="shared" si="5"/>
        <v>6.2600000000000044E-2</v>
      </c>
      <c r="J82" s="30">
        <f>[1]!obGet([1]!obCall("",obLibs&amp;"net.finmath.functions.AnalyticFormulas",$G$9,F$24:F$28,F$10,[1]!obMake("","double",I82),F$11))</f>
        <v>9.1769885102004831E-3</v>
      </c>
      <c r="K82" s="29">
        <f>[1]!obGet([1]!obCall("",obLibs&amp;"net.finmath.functions.AnalyticFormulas","bachelierOptionValue",,[1]!obMake("","double",G$10),[1]!obMake("","double",J82),F$11,[1]!obMake("","double",I82),[1]!obMake("","double",1)))</f>
        <v>1.7146328742857243E-3</v>
      </c>
      <c r="L82" s="33">
        <f t="shared" si="6"/>
        <v>1.2338680497004921</v>
      </c>
    </row>
    <row r="83" spans="2:12" ht="12.6" customHeight="1" x14ac:dyDescent="0.25">
      <c r="B83" s="31"/>
      <c r="C83" s="31"/>
      <c r="D83" s="31"/>
      <c r="E83" s="31"/>
      <c r="F83" s="31"/>
      <c r="G83" s="31"/>
      <c r="H83" s="31"/>
      <c r="I83" s="29">
        <f t="shared" si="5"/>
        <v>6.3600000000000045E-2</v>
      </c>
      <c r="J83" s="30">
        <f>[1]!obGet([1]!obCall("",obLibs&amp;"net.finmath.functions.AnalyticFormulas",$G$9,F$24:F$28,F$10,[1]!obMake("","double",I83),F$11))</f>
        <v>9.2503241527615195E-3</v>
      </c>
      <c r="K83" s="29">
        <f>[1]!obGet([1]!obCall("",obLibs&amp;"net.finmath.functions.AnalyticFormulas","bachelierOptionValue",,[1]!obMake("","double",G$10),[1]!obMake("","double",J83),F$11,[1]!obMake("","double",I83),[1]!obMake("","double",1)))</f>
        <v>1.6784482508081771E-3</v>
      </c>
      <c r="L83" s="33">
        <f t="shared" si="6"/>
        <v>1.1786191822828174</v>
      </c>
    </row>
    <row r="84" spans="2:12" ht="12.6" customHeight="1" x14ac:dyDescent="0.25">
      <c r="B84" s="31"/>
      <c r="C84" s="31"/>
      <c r="D84" s="31"/>
      <c r="E84" s="31"/>
      <c r="F84" s="31"/>
      <c r="G84" s="31"/>
      <c r="H84" s="31"/>
      <c r="I84" s="29">
        <f t="shared" si="5"/>
        <v>6.4600000000000046E-2</v>
      </c>
      <c r="J84" s="30">
        <f>[1]!obGet([1]!obCall("",obLibs&amp;"net.finmath.functions.AnalyticFormulas",$G$9,F$24:F$28,F$10,[1]!obMake("","double",I84),F$11))</f>
        <v>9.3236393980009012E-3</v>
      </c>
      <c r="K84" s="29">
        <f>[1]!obGet([1]!obCall("",obLibs&amp;"net.finmath.functions.AnalyticFormulas","bachelierOptionValue",,[1]!obMake("","double",G$10),[1]!obMake("","double",J84),F$11,[1]!obMake("","double",I84),[1]!obMake("","double",1)))</f>
        <v>1.6434422465129127E-3</v>
      </c>
      <c r="L84" s="33">
        <f t="shared" si="6"/>
        <v>1.1264582307369382</v>
      </c>
    </row>
    <row r="85" spans="2:12" ht="12.6" customHeight="1" x14ac:dyDescent="0.25">
      <c r="B85" s="31"/>
      <c r="C85" s="31"/>
      <c r="D85" s="31"/>
      <c r="E85" s="31"/>
      <c r="F85" s="31"/>
      <c r="G85" s="31"/>
      <c r="H85" s="31"/>
      <c r="I85" s="29">
        <f t="shared" si="5"/>
        <v>6.5600000000000047E-2</v>
      </c>
      <c r="J85" s="30">
        <f>[1]!obGet([1]!obCall("",obLibs&amp;"net.finmath.functions.AnalyticFormulas",$G$9,F$24:F$28,F$10,[1]!obMake("","double",I85),F$11))</f>
        <v>9.3969283563357844E-3</v>
      </c>
      <c r="K85" s="29">
        <f>[1]!obGet([1]!obCall("",obLibs&amp;"net.finmath.functions.AnalyticFormulas","bachelierOptionValue",,[1]!obMake("","double",G$10),[1]!obMake("","double",J85),F$11,[1]!obMake("","double",I85),[1]!obMake("","double",1)))</f>
        <v>1.6095627004483852E-3</v>
      </c>
      <c r="L85" s="33">
        <f t="shared" si="6"/>
        <v>1.0771820288125298</v>
      </c>
    </row>
    <row r="86" spans="2:12" ht="12.6" customHeight="1" x14ac:dyDescent="0.25">
      <c r="B86" s="31"/>
      <c r="C86" s="31"/>
      <c r="D86" s="31"/>
      <c r="E86" s="31"/>
      <c r="F86" s="31"/>
      <c r="G86" s="31"/>
      <c r="H86" s="31"/>
      <c r="I86" s="29">
        <f t="shared" si="5"/>
        <v>6.6600000000000048E-2</v>
      </c>
      <c r="J86" s="30">
        <f>[1]!obGet([1]!obCall("",obLibs&amp;"net.finmath.functions.AnalyticFormulas",$G$9,F$24:F$28,F$10,[1]!obMake("","double",I86),F$11))</f>
        <v>9.4701855919272528E-3</v>
      </c>
      <c r="K86" s="29">
        <f>[1]!obGet([1]!obCall("",obLibs&amp;"net.finmath.functions.AnalyticFormulas","bachelierOptionValue",,[1]!obMake("","double",G$10),[1]!obMake("","double",J86),F$11,[1]!obMake("","double",I86),[1]!obMake("","double",1)))</f>
        <v>1.5767603364126703E-3</v>
      </c>
      <c r="L86" s="33">
        <f t="shared" si="6"/>
        <v>1.030602454322493</v>
      </c>
    </row>
    <row r="87" spans="2:12" ht="12.6" customHeight="1" x14ac:dyDescent="0.25">
      <c r="B87" s="31"/>
      <c r="C87" s="31"/>
      <c r="D87" s="31"/>
      <c r="E87" s="31"/>
      <c r="F87" s="31"/>
      <c r="G87" s="31"/>
      <c r="H87" s="31"/>
      <c r="I87" s="29">
        <f t="shared" si="5"/>
        <v>6.7600000000000049E-2</v>
      </c>
      <c r="J87" s="30">
        <f>[1]!obGet([1]!obCall("",obLibs&amp;"net.finmath.functions.AnalyticFormulas",$G$9,F$24:F$28,F$10,[1]!obMake("","double",I87),F$11))</f>
        <v>9.5434060888714024E-3</v>
      </c>
      <c r="K87" s="29">
        <f>[1]!obGet([1]!obCall("",obLibs&amp;"net.finmath.functions.AnalyticFormulas","bachelierOptionValue",,[1]!obMake("","double",G$10),[1]!obMake("","double",J87),F$11,[1]!obMake("","double",I87),[1]!obMake("","double",1)))</f>
        <v>1.5449885748312778E-3</v>
      </c>
      <c r="L87" s="33">
        <f t="shared" si="6"/>
        <v>0.98654522512776033</v>
      </c>
    </row>
    <row r="88" spans="2:12" ht="12.6" customHeight="1" x14ac:dyDescent="0.25">
      <c r="B88" s="31"/>
      <c r="C88" s="31"/>
      <c r="D88" s="31"/>
      <c r="E88" s="31"/>
      <c r="F88" s="31"/>
      <c r="G88" s="31"/>
      <c r="H88" s="31"/>
      <c r="I88" s="29">
        <f t="shared" si="5"/>
        <v>6.860000000000005E-2</v>
      </c>
      <c r="J88" s="30">
        <f>[1]!obGet([1]!obCall("",obLibs&amp;"net.finmath.functions.AnalyticFormulas",$G$9,F$24:F$28,F$10,[1]!obMake("","double",I88),F$11))</f>
        <v>9.6165852200712897E-3</v>
      </c>
      <c r="K88" s="29">
        <f>[1]!obGet([1]!obCall("",obLibs&amp;"net.finmath.functions.AnalyticFormulas","bachelierOptionValue",,[1]!obMake("","double",G$10),[1]!obMake("","double",J88),F$11,[1]!obMake("","double",I88),[1]!obMake("","double",1)))</f>
        <v>1.5142033584750131E-3</v>
      </c>
      <c r="L88" s="33">
        <f t="shared" si="6"/>
        <v>0.9448487936656782</v>
      </c>
    </row>
    <row r="89" spans="2:12" ht="12.6" customHeight="1" x14ac:dyDescent="0.25">
      <c r="B89" s="31"/>
      <c r="C89" s="31"/>
      <c r="D89" s="31"/>
      <c r="E89" s="31"/>
      <c r="F89" s="31"/>
      <c r="G89" s="31"/>
      <c r="H89" s="31"/>
      <c r="I89" s="29">
        <f t="shared" si="5"/>
        <v>6.9600000000000051E-2</v>
      </c>
      <c r="J89" s="30">
        <f>[1]!obGet([1]!obCall("",obLibs&amp;"net.finmath.functions.AnalyticFormulas",$G$9,F$24:F$28,F$10,[1]!obMake("","double",I89),F$11))</f>
        <v>9.6897187185642671E-3</v>
      </c>
      <c r="K89" s="29">
        <f>[1]!obGet([1]!obCall("",obLibs&amp;"net.finmath.functions.AnalyticFormulas","bachelierOptionValue",,[1]!obMake("","double",G$10),[1]!obMake("","double",J89),F$11,[1]!obMake("","double",I89),[1]!obMake("","double",1)))</f>
        <v>1.4843629909124141E-3</v>
      </c>
      <c r="L89" s="33">
        <f t="shared" si="6"/>
        <v>0.90536333453069251</v>
      </c>
    </row>
    <row r="90" spans="2:12" ht="12.6" customHeight="1" x14ac:dyDescent="0.25">
      <c r="B90" s="31"/>
      <c r="C90" s="31"/>
      <c r="D90" s="31"/>
      <c r="E90" s="31"/>
      <c r="F90" s="31"/>
      <c r="G90" s="31"/>
      <c r="H90" s="31"/>
      <c r="I90" s="29">
        <f t="shared" si="5"/>
        <v>7.0600000000000052E-2</v>
      </c>
      <c r="J90" s="30">
        <f>[1]!obGet([1]!obCall("",obLibs&amp;"net.finmath.functions.AnalyticFormulas",$G$9,F$24:F$28,F$10,[1]!obMake("","double",I90),F$11))</f>
        <v>9.7628026510992987E-3</v>
      </c>
      <c r="K90" s="29">
        <f>[1]!obGet([1]!obCall("",obLibs&amp;"net.finmath.functions.AnalyticFormulas","bachelierOptionValue",,[1]!obMake("","double",G$10),[1]!obMake("","double",J90),F$11,[1]!obMake("","double",I90),[1]!obMake("","double",1)))</f>
        <v>1.4554279866843458E-3</v>
      </c>
      <c r="L90" s="33">
        <f t="shared" si="6"/>
        <v>0.86794981505374502</v>
      </c>
    </row>
    <row r="91" spans="2:12" ht="12.6" customHeight="1" x14ac:dyDescent="0.25">
      <c r="B91" s="31"/>
      <c r="C91" s="31"/>
      <c r="D91" s="31"/>
      <c r="E91" s="31"/>
      <c r="F91" s="31"/>
      <c r="G91" s="31"/>
      <c r="H91" s="31"/>
      <c r="I91" s="29">
        <f t="shared" si="5"/>
        <v>7.1600000000000052E-2</v>
      </c>
      <c r="J91" s="30">
        <f>[1]!obGet([1]!obCall("",obLibs&amp;"net.finmath.functions.AnalyticFormulas",$G$9,F$24:F$28,F$10,[1]!obMake("","double",I91),F$11))</f>
        <v>9.8358333937760088E-3</v>
      </c>
      <c r="K91" s="29">
        <f>[1]!obGet([1]!obCall("",obLibs&amp;"net.finmath.functions.AnalyticFormulas","bachelierOptionValue",,[1]!obMake("","double",G$10),[1]!obMake("","double",J91),F$11,[1]!obMake("","double",I91),[1]!obMake("","double",1)))</f>
        <v>1.4273609322713312E-3</v>
      </c>
      <c r="L91" s="33">
        <f t="shared" si="6"/>
        <v>0.83247914422438496</v>
      </c>
    </row>
    <row r="92" spans="2:12" ht="12.6" customHeight="1" x14ac:dyDescent="0.25">
      <c r="B92" s="31"/>
      <c r="C92" s="31"/>
      <c r="D92" s="31"/>
      <c r="E92" s="31"/>
      <c r="F92" s="31"/>
      <c r="G92" s="31"/>
      <c r="H92" s="31"/>
      <c r="I92" s="29">
        <f t="shared" si="5"/>
        <v>7.2600000000000053E-2</v>
      </c>
      <c r="J92" s="30">
        <f>[1]!obGet([1]!obCall("",obLibs&amp;"net.finmath.functions.AnalyticFormulas",$G$9,F$24:F$28,F$10,[1]!obMake("","double",I92),F$11))</f>
        <v>9.9088076095740669E-3</v>
      </c>
      <c r="K92" s="29">
        <f>[1]!obGet([1]!obCall("",obLibs&amp;"net.finmath.functions.AnalyticFormulas","bachelierOptionValue",,[1]!obMake("","double",G$10),[1]!obMake("","double",J92),F$11,[1]!obMake("","double",I92),[1]!obMake("","double",1)))</f>
        <v>1.400126357002541E-3</v>
      </c>
      <c r="L92" s="33">
        <f t="shared" si="6"/>
        <v>0.79883139192555985</v>
      </c>
    </row>
    <row r="93" spans="2:12" ht="12.6" customHeight="1" x14ac:dyDescent="0.25">
      <c r="B93" s="31"/>
      <c r="C93" s="31"/>
      <c r="D93" s="31"/>
      <c r="E93" s="31"/>
      <c r="F93" s="31"/>
      <c r="G93" s="31"/>
      <c r="H93" s="31"/>
      <c r="I93" s="29">
        <f t="shared" si="5"/>
        <v>7.3600000000000054E-2</v>
      </c>
      <c r="J93" s="30">
        <f>[1]!obGet([1]!obCall("",obLibs&amp;"net.finmath.functions.AnalyticFormulas",$G$9,F$24:F$28,F$10,[1]!obMake("","double",I93),F$11))</f>
        <v>9.981722227616275E-3</v>
      </c>
      <c r="K93" s="29">
        <f>[1]!obGet([1]!obCall("",obLibs&amp;"net.finmath.functions.AnalyticFormulas","bachelierOptionValue",,[1]!obMake("","double",G$10),[1]!obMake("","double",J93),F$11,[1]!obMake("","double",I93),[1]!obMake("","double",1)))</f>
        <v>1.3736906131256764E-3</v>
      </c>
      <c r="L93" s="33">
        <f t="shared" si="6"/>
        <v>0.76689507361084885</v>
      </c>
    </row>
    <row r="94" spans="2:12" ht="12.6" customHeight="1" x14ac:dyDescent="0.25">
      <c r="B94" s="31"/>
      <c r="C94" s="31"/>
      <c r="D94" s="31"/>
      <c r="E94" s="31"/>
      <c r="F94" s="31"/>
      <c r="G94" s="31"/>
      <c r="H94" s="31"/>
      <c r="I94" s="29">
        <f t="shared" si="5"/>
        <v>7.4600000000000055E-2</v>
      </c>
      <c r="J94" s="30">
        <f>[1]!obGet([1]!obCall("",obLibs&amp;"net.finmath.functions.AnalyticFormulas",$G$9,F$24:F$28,F$10,[1]!obMake("","double",I94),F$11))</f>
        <v>1.0054574424022153E-2</v>
      </c>
      <c r="K94" s="29">
        <f>[1]!obGet([1]!obCall("",obLibs&amp;"net.finmath.functions.AnalyticFormulas","bachelierOptionValue",,[1]!obMake("","double",G$10),[1]!obMake("","double",J94),F$11,[1]!obMake("","double",I94),[1]!obMake("","double",1)))</f>
        <v>1.3480217643224227E-3</v>
      </c>
      <c r="L94" s="33">
        <f t="shared" si="6"/>
        <v>0.73656649429362653</v>
      </c>
    </row>
    <row r="95" spans="2:12" ht="12.6" customHeight="1" x14ac:dyDescent="0.25">
      <c r="B95" s="31"/>
      <c r="C95" s="31"/>
      <c r="D95" s="31"/>
      <c r="E95" s="31"/>
      <c r="F95" s="31"/>
      <c r="G95" s="31"/>
      <c r="H95" s="31"/>
      <c r="I95" s="29">
        <f t="shared" si="5"/>
        <v>7.5600000000000056E-2</v>
      </c>
      <c r="J95" s="30">
        <f>[1]!obGet([1]!obCall("",obLibs&amp;"net.finmath.functions.AnalyticFormulas",$G$9,F$24:F$28,F$10,[1]!obMake("","double",I95),F$11))</f>
        <v>1.0127361604221541E-2</v>
      </c>
      <c r="K95" s="29">
        <f>[1]!obGet([1]!obCall("",obLibs&amp;"net.finmath.functions.AnalyticFormulas","bachelierOptionValue",,[1]!obMake("","double",G$10),[1]!obMake("","double",J95),F$11,[1]!obMake("","double",I95),[1]!obMake("","double",1)))</f>
        <v>1.3230894820134625E-3</v>
      </c>
      <c r="L95" s="33">
        <f t="shared" si="6"/>
        <v>0.70774914672638722</v>
      </c>
    </row>
    <row r="96" spans="2:12" ht="12.6" customHeight="1" x14ac:dyDescent="0.25">
      <c r="B96" s="31"/>
      <c r="C96" s="31"/>
      <c r="D96" s="31"/>
      <c r="E96" s="31"/>
      <c r="F96" s="31"/>
      <c r="G96" s="31"/>
      <c r="H96" s="31"/>
      <c r="I96" s="29">
        <f t="shared" si="5"/>
        <v>7.6600000000000057E-2</v>
      </c>
      <c r="J96" s="30">
        <f>[1]!obGet([1]!obCall("",obLibs&amp;"net.finmath.functions.AnalyticFormulas",$G$9,F$24:F$28,F$10,[1]!obMake("","double",I96),F$11))</f>
        <v>1.0200081386608618E-2</v>
      </c>
      <c r="K96" s="29">
        <f>[1]!obGet([1]!obCall("",obLibs&amp;"net.finmath.functions.AnalyticFormulas","bachelierOptionValue",,[1]!obMake("","double",G$10),[1]!obMake("","double",J96),F$11,[1]!obMake("","double",I96),[1]!obMake("","double",1)))</f>
        <v>1.2988649488512288E-3</v>
      </c>
      <c r="L96" s="33">
        <f t="shared" si="6"/>
        <v>0.68035315991740608</v>
      </c>
    </row>
    <row r="97" spans="2:12" ht="12.6" customHeight="1" x14ac:dyDescent="0.25">
      <c r="B97" s="31"/>
      <c r="C97" s="31"/>
      <c r="D97" s="31"/>
      <c r="E97" s="31"/>
      <c r="F97" s="31"/>
      <c r="G97" s="31"/>
      <c r="H97" s="31"/>
      <c r="I97" s="29">
        <f t="shared" si="5"/>
        <v>7.7600000000000058E-2</v>
      </c>
      <c r="J97" s="30">
        <f>[1]!obGet([1]!obCall("",obLibs&amp;"net.finmath.functions.AnalyticFormulas",$G$9,F$24:F$28,F$10,[1]!obMake("","double",I97),F$11))</f>
        <v>1.0272731587427622E-2</v>
      </c>
      <c r="K97" s="29">
        <f>[1]!obGet([1]!obCall("",obLibs&amp;"net.finmath.functions.AnalyticFormulas","bachelierOptionValue",,[1]!obMake("","double",G$10),[1]!obMake("","double",J97),F$11,[1]!obMake("","double",I97),[1]!obMake("","double",1)))</f>
        <v>1.2753207688489124E-3</v>
      </c>
      <c r="L97" s="33">
        <f t="shared" si="6"/>
        <v>0.6542947928915912</v>
      </c>
    </row>
    <row r="98" spans="2:12" ht="12.6" customHeight="1" x14ac:dyDescent="0.25">
      <c r="B98" s="31"/>
      <c r="C98" s="31"/>
      <c r="D98" s="31"/>
      <c r="E98" s="31"/>
      <c r="F98" s="31"/>
      <c r="G98" s="31"/>
      <c r="H98" s="31"/>
      <c r="I98" s="29">
        <f t="shared" si="5"/>
        <v>7.8600000000000059E-2</v>
      </c>
      <c r="J98" s="30">
        <f>[1]!obGet([1]!obCall("",obLibs&amp;"net.finmath.functions.AnalyticFormulas",$G$9,F$24:F$28,F$10,[1]!obMake("","double",I98),F$11))</f>
        <v>1.0345310206790416E-2</v>
      </c>
      <c r="K98" s="29">
        <f>[1]!obGet([1]!obCall("",obLibs&amp;"net.finmath.functions.AnalyticFormulas","bachelierOptionValue",,[1]!obMake("","double",G$10),[1]!obMake("","double",J98),F$11,[1]!obMake("","double",I98),[1]!obMake("","double",1)))</f>
        <v>1.2524308836394877E-3</v>
      </c>
      <c r="L98" s="33">
        <f t="shared" si="6"/>
        <v>0.62949596960765075</v>
      </c>
    </row>
    <row r="99" spans="2:12" ht="12.6" customHeight="1" x14ac:dyDescent="0.25">
      <c r="B99" s="31"/>
      <c r="C99" s="31"/>
      <c r="D99" s="31"/>
      <c r="E99" s="31"/>
      <c r="F99" s="31"/>
      <c r="G99" s="31"/>
      <c r="H99" s="31"/>
      <c r="I99" s="29">
        <f t="shared" si="5"/>
        <v>7.960000000000006E-2</v>
      </c>
      <c r="J99" s="30">
        <f>[1]!obGet([1]!obCall("",obLibs&amp;"net.finmath.functions.AnalyticFormulas",$G$9,F$24:F$28,F$10,[1]!obMake("","double",I99),F$11))</f>
        <v>1.0417815415734784E-2</v>
      </c>
      <c r="K99" s="29">
        <f>[1]!obGet([1]!obCall("",obLibs&amp;"net.finmath.functions.AnalyticFormulas","bachelierOptionValue",,[1]!obMake("","double",G$10),[1]!obMake("","double",J99),F$11,[1]!obMake("","double",I99),[1]!obMake("","double",1)))</f>
        <v>1.2301704943996706E-3</v>
      </c>
      <c r="L99" s="33">
        <f t="shared" si="6"/>
        <v>0.60588385305225423</v>
      </c>
    </row>
    <row r="100" spans="2:12" ht="12.6" customHeight="1" x14ac:dyDescent="0.25">
      <c r="B100" s="31"/>
      <c r="C100" s="31"/>
      <c r="D100" s="31"/>
      <c r="E100" s="31"/>
      <c r="F100" s="31"/>
      <c r="G100" s="31"/>
      <c r="H100" s="31"/>
      <c r="I100" s="29">
        <f t="shared" si="5"/>
        <v>8.060000000000006E-2</v>
      </c>
      <c r="J100" s="30">
        <f>[1]!obGet([1]!obCall("",obLibs&amp;"net.finmath.functions.AnalyticFormulas",$G$9,F$24:F$28,F$10,[1]!obMake("","double",I100),F$11))</f>
        <v>1.0490245544240448E-2</v>
      </c>
      <c r="K100" s="29">
        <f>[1]!obGet([1]!obCall("",obLibs&amp;"net.finmath.functions.AnalyticFormulas","bachelierOptionValue",,[1]!obMake("","double",G$10),[1]!obMake("","double",J100),F$11,[1]!obMake("","double",I100),[1]!obMake("","double",1)))</f>
        <v>1.2085159890129057E-3</v>
      </c>
      <c r="L100" s="33">
        <f t="shared" si="6"/>
        <v>0.58339045301211589</v>
      </c>
    </row>
    <row r="101" spans="2:12" ht="12.6" customHeight="1" x14ac:dyDescent="0.25">
      <c r="B101" s="31"/>
      <c r="C101" s="31"/>
      <c r="D101" s="31"/>
      <c r="E101" s="31"/>
      <c r="F101" s="31"/>
      <c r="G101" s="31"/>
      <c r="H101" s="31"/>
      <c r="I101" s="29">
        <f t="shared" si="5"/>
        <v>8.1600000000000061E-2</v>
      </c>
      <c r="J101" s="30">
        <f>[1]!obGet([1]!obCall("",obLibs&amp;"net.finmath.functions.AnalyticFormulas",$G$9,F$24:F$28,F$10,[1]!obMake("","double",I101),F$11))</f>
        <v>1.0562599070126195E-2</v>
      </c>
      <c r="K101" s="29">
        <f>[1]!obGet([1]!obCall("",obLibs&amp;"net.finmath.functions.AnalyticFormulas","bachelierOptionValue",,[1]!obMake("","double",G$10),[1]!obMake("","double",J101),F$11,[1]!obMake("","double",I101),[1]!obMake("","double",1)))</f>
        <v>1.187444874079153E-3</v>
      </c>
      <c r="L101" s="33">
        <f t="shared" si="6"/>
        <v>0.561952266074638</v>
      </c>
    </row>
    <row r="102" spans="2:12" ht="12.6" customHeight="1" x14ac:dyDescent="0.25">
      <c r="B102" s="31"/>
      <c r="C102" s="31"/>
      <c r="D102" s="31"/>
      <c r="E102" s="31"/>
      <c r="F102" s="31"/>
      <c r="G102" s="31"/>
      <c r="H102" s="31"/>
      <c r="I102" s="29">
        <f t="shared" si="5"/>
        <v>8.2600000000000062E-2</v>
      </c>
      <c r="J102" s="30">
        <f>[1]!obGet([1]!obCall("",obLibs&amp;"net.finmath.functions.AnalyticFormulas",$G$9,F$24:F$28,F$10,[1]!obMake("","double",I102),F$11))</f>
        <v>1.0634874608758803E-2</v>
      </c>
      <c r="K102" s="29">
        <f>[1]!obGet([1]!obCall("",obLibs&amp;"net.finmath.functions.AnalyticFormulas","bachelierOptionValue",,[1]!obMake("","double",G$10),[1]!obMake("","double",J102),F$11,[1]!obMake("","double",I102),[1]!obMake("","double",1)))</f>
        <v>1.1669357114114749E-3</v>
      </c>
      <c r="L102" s="33">
        <f t="shared" si="6"/>
        <v>0.54150994489941029</v>
      </c>
    </row>
    <row r="103" spans="2:12" ht="12.6" customHeight="1" x14ac:dyDescent="0.25">
      <c r="B103" s="31"/>
      <c r="C103" s="31"/>
      <c r="D103" s="31"/>
      <c r="E103" s="31"/>
      <c r="F103" s="31"/>
      <c r="G103" s="31"/>
      <c r="H103" s="31"/>
      <c r="I103" s="29">
        <f t="shared" si="5"/>
        <v>8.3600000000000063E-2</v>
      </c>
      <c r="J103" s="30">
        <f>[1]!obGet([1]!obCall("",obLibs&amp;"net.finmath.functions.AnalyticFormulas",$G$9,F$24:F$28,F$10,[1]!obMake("","double",I103),F$11))</f>
        <v>1.0707070903509659E-2</v>
      </c>
      <c r="K103" s="29">
        <f>[1]!obGet([1]!obCall("",obLibs&amp;"net.finmath.functions.AnalyticFormulas","bachelierOptionValue",,[1]!obMake("","double",G$10),[1]!obMake("","double",J103),F$11,[1]!obMake("","double",I103),[1]!obMake("","double",1)))</f>
        <v>1.1469680586886962E-3</v>
      </c>
      <c r="L103" s="33">
        <f t="shared" si="6"/>
        <v>0.52200799381413909</v>
      </c>
    </row>
    <row r="104" spans="2:12" ht="12.6" customHeight="1" x14ac:dyDescent="0.25">
      <c r="B104" s="31"/>
      <c r="C104" s="31"/>
      <c r="D104" s="31"/>
      <c r="E104" s="31"/>
      <c r="F104" s="31"/>
      <c r="G104" s="31"/>
      <c r="H104" s="31"/>
      <c r="I104" s="29">
        <f t="shared" ref="I104:I116" si="7">I103+$J$5</f>
        <v>8.4600000000000064E-2</v>
      </c>
      <c r="J104" s="30">
        <f>[1]!obGet([1]!obCall("",obLibs&amp;"net.finmath.functions.AnalyticFormulas",$G$9,F$24:F$28,F$10,[1]!obMake("","double",I104),F$11))</f>
        <v>1.0779186816900647E-2</v>
      </c>
      <c r="K104" s="29">
        <f>[1]!obGet([1]!obCall("",obLibs&amp;"net.finmath.functions.AnalyticFormulas","bachelierOptionValue",,[1]!obMake("","double",G$10),[1]!obMake("","double",J104),F$11,[1]!obMake("","double",I104),[1]!obMake("","double",1)))</f>
        <v>1.1275224139597317E-3</v>
      </c>
      <c r="L104" s="33">
        <f t="shared" ref="L104:L115" si="8">(K105-2*K104+K103)/(I104-I103)/(I105-I104)</f>
        <v>0.5033944885449162</v>
      </c>
    </row>
    <row r="105" spans="2:12" ht="12.6" customHeight="1" x14ac:dyDescent="0.25">
      <c r="B105" s="31"/>
      <c r="C105" s="31"/>
      <c r="D105" s="31"/>
      <c r="E105" s="31"/>
      <c r="F105" s="31"/>
      <c r="G105" s="31"/>
      <c r="H105" s="31"/>
      <c r="I105" s="29">
        <f t="shared" si="7"/>
        <v>8.5600000000000065E-2</v>
      </c>
      <c r="J105" s="30">
        <f>[1]!obGet([1]!obCall("",obLibs&amp;"net.finmath.functions.AnalyticFormulas",$G$9,F$24:F$28,F$10,[1]!obMake("","double",I105),F$11))</f>
        <v>1.0851221322385881E-2</v>
      </c>
      <c r="K105" s="29">
        <f>[1]!obGet([1]!obCall("",obLibs&amp;"net.finmath.functions.AnalyticFormulas","bachelierOptionValue",,[1]!obMake("","double",G$10),[1]!obMake("","double",J105),F$11,[1]!obMake("","double",I105),[1]!obMake("","double",1)))</f>
        <v>1.108580163719312E-3</v>
      </c>
      <c r="L105" s="33">
        <f t="shared" si="8"/>
        <v>0.48562081881447972</v>
      </c>
    </row>
    <row r="106" spans="2:12" ht="12.6" customHeight="1" x14ac:dyDescent="0.25">
      <c r="B106" s="31"/>
      <c r="C106" s="31"/>
      <c r="D106" s="31"/>
      <c r="E106" s="31"/>
      <c r="F106" s="31"/>
      <c r="G106" s="31"/>
      <c r="H106" s="31"/>
      <c r="I106" s="29">
        <f t="shared" si="7"/>
        <v>8.6600000000000066E-2</v>
      </c>
      <c r="J106" s="30">
        <f>[1]!obGet([1]!obCall("",obLibs&amp;"net.finmath.functions.AnalyticFormulas",$G$9,F$24:F$28,F$10,[1]!obMake("","double",I106),F$11))</f>
        <v>1.0923173496720034E-2</v>
      </c>
      <c r="K106" s="29">
        <f>[1]!obGet([1]!obCall("",obLibs&amp;"net.finmath.functions.AnalyticFormulas","bachelierOptionValue",,[1]!obMake("","double",G$10),[1]!obMake("","double",J106),F$11,[1]!obMake("","double",I106),[1]!obMake("","double",1)))</f>
        <v>1.0901235342977069E-3</v>
      </c>
      <c r="L106" s="33">
        <f t="shared" si="8"/>
        <v>0.46864145066861845</v>
      </c>
    </row>
    <row r="107" spans="2:12" ht="12.6" customHeight="1" x14ac:dyDescent="0.25">
      <c r="B107" s="31"/>
      <c r="C107" s="31"/>
      <c r="D107" s="31"/>
      <c r="E107" s="31"/>
      <c r="F107" s="31"/>
      <c r="G107" s="31"/>
      <c r="H107" s="31"/>
      <c r="I107" s="29">
        <f t="shared" si="7"/>
        <v>8.7600000000000067E-2</v>
      </c>
      <c r="J107" s="30">
        <f>[1]!obGet([1]!obCall("",obLibs&amp;"net.finmath.functions.AnalyticFormulas",$G$9,F$24:F$28,F$10,[1]!obMake("","double",I107),F$11))</f>
        <v>1.0995042512868232E-2</v>
      </c>
      <c r="K107" s="29">
        <f>[1]!obGet([1]!obCall("",obLibs&amp;"net.finmath.functions.AnalyticFormulas","bachelierOptionValue",,[1]!obMake("","double",G$10),[1]!obMake("","double",J107),F$11,[1]!obMake("","double",I107),[1]!obMake("","double",1)))</f>
        <v>1.0721355463267704E-3</v>
      </c>
      <c r="L107" s="33">
        <f t="shared" si="8"/>
        <v>0.45241370768070366</v>
      </c>
    </row>
    <row r="108" spans="2:12" ht="12.6" customHeight="1" x14ac:dyDescent="0.25">
      <c r="B108" s="31"/>
      <c r="C108" s="31"/>
      <c r="D108" s="31"/>
      <c r="E108" s="31"/>
      <c r="F108" s="31"/>
      <c r="G108" s="31"/>
      <c r="H108" s="31"/>
      <c r="I108" s="29">
        <f t="shared" si="7"/>
        <v>8.8600000000000068E-2</v>
      </c>
      <c r="J108" s="30">
        <f>[1]!obGet([1]!obCall("",obLibs&amp;"net.finmath.functions.AnalyticFormulas",$G$9,F$24:F$28,F$10,[1]!obMake("","double",I108),F$11))</f>
        <v>1.1066827633416237E-2</v>
      </c>
      <c r="K108" s="29">
        <f>[1]!obGet([1]!obCall("",obLibs&amp;"net.finmath.functions.AnalyticFormulas","bachelierOptionValue",,[1]!obMake("","double",G$10),[1]!obMake("","double",J108),F$11,[1]!obMake("","double",I108),[1]!obMake("","double",1)))</f>
        <v>1.0545999720635146E-3</v>
      </c>
      <c r="L108" s="33">
        <f t="shared" si="8"/>
        <v>0.4368975694444755</v>
      </c>
    </row>
    <row r="109" spans="2:12" ht="12.6" customHeight="1" x14ac:dyDescent="0.25">
      <c r="B109" s="31"/>
      <c r="C109" s="31"/>
      <c r="D109" s="31"/>
      <c r="E109" s="31"/>
      <c r="F109" s="31"/>
      <c r="G109" s="31"/>
      <c r="H109" s="31"/>
      <c r="I109" s="29">
        <f t="shared" si="7"/>
        <v>8.9600000000000068E-2</v>
      </c>
      <c r="J109" s="30">
        <f>[1]!obGet([1]!obCall("",obLibs&amp;"net.finmath.functions.AnalyticFormulas",$G$9,F$24:F$28,F$10,[1]!obMake("","double",I109),F$11))</f>
        <v>1.1138528204443041E-2</v>
      </c>
      <c r="K109" s="29">
        <f>[1]!obGet([1]!obCall("",obLibs&amp;"net.finmath.functions.AnalyticFormulas","bachelierOptionValue",,[1]!obMake("","double",G$10),[1]!obMake("","double",J109),F$11,[1]!obMake("","double",I109),[1]!obMake("","double",1)))</f>
        <v>1.0375012953697032E-3</v>
      </c>
      <c r="L109" s="33">
        <f t="shared" si="8"/>
        <v>0.42205548521270014</v>
      </c>
    </row>
    <row r="110" spans="2:12" ht="12.6" customHeight="1" x14ac:dyDescent="0.25">
      <c r="B110" s="31"/>
      <c r="C110" s="31"/>
      <c r="D110" s="31"/>
      <c r="E110" s="31"/>
      <c r="F110" s="31"/>
      <c r="G110" s="31"/>
      <c r="H110" s="31"/>
      <c r="I110" s="29">
        <f t="shared" si="7"/>
        <v>9.0600000000000069E-2</v>
      </c>
      <c r="J110" s="30">
        <f>[1]!obGet([1]!obCall("",obLibs&amp;"net.finmath.functions.AnalyticFormulas",$G$9,F$24:F$28,F$10,[1]!obMake("","double",I110),F$11))</f>
        <v>1.1210143649820724E-2</v>
      </c>
      <c r="K110" s="29">
        <f>[1]!obGet([1]!obCall("",obLibs&amp;"net.finmath.functions.AnalyticFormulas","bachelierOptionValue",,[1]!obMake("","double",G$10),[1]!obMake("","double",J110),F$11,[1]!obMake("","double",I110),[1]!obMake("","double",1)))</f>
        <v>1.0208246741611046E-3</v>
      </c>
      <c r="L110" s="33">
        <f t="shared" si="8"/>
        <v>0.40785220249868398</v>
      </c>
    </row>
    <row r="111" spans="2:12" ht="12.6" customHeight="1" x14ac:dyDescent="0.25">
      <c r="B111" s="31"/>
      <c r="C111" s="31"/>
      <c r="D111" s="31"/>
      <c r="E111" s="31"/>
      <c r="F111" s="31"/>
      <c r="G111" s="31"/>
      <c r="H111" s="31"/>
      <c r="I111" s="29">
        <f t="shared" si="7"/>
        <v>9.160000000000007E-2</v>
      </c>
      <c r="J111" s="30">
        <f>[1]!obGet([1]!obCall("",obLibs&amp;"net.finmath.functions.AnalyticFormulas",$G$9,F$24:F$28,F$10,[1]!obMake("","double",I111),F$11))</f>
        <v>1.1281673465910084E-2</v>
      </c>
      <c r="K111" s="29">
        <f>[1]!obGet([1]!obCall("",obLibs&amp;"net.finmath.functions.AnalyticFormulas","bachelierOptionValue",,[1]!obMake("","double",G$10),[1]!obMake("","double",J111),F$11,[1]!obMake("","double",I111),[1]!obMake("","double",1)))</f>
        <v>1.0045559051550046E-3</v>
      </c>
      <c r="L111" s="33">
        <f t="shared" si="8"/>
        <v>0.3942546081166225</v>
      </c>
    </row>
    <row r="112" spans="2:12" ht="12.6" customHeight="1" x14ac:dyDescent="0.25">
      <c r="B112" s="31"/>
      <c r="C112" s="31"/>
      <c r="D112" s="31"/>
      <c r="E112" s="31"/>
      <c r="F112" s="31"/>
      <c r="G112" s="31"/>
      <c r="H112" s="31"/>
      <c r="I112" s="29">
        <f t="shared" si="7"/>
        <v>9.2600000000000071E-2</v>
      </c>
      <c r="J112" s="30">
        <f>[1]!obGet([1]!obCall("",obLibs&amp;"net.finmath.functions.AnalyticFormulas",$G$9,F$24:F$28,F$10,[1]!obMake("","double",I112),F$11))</f>
        <v>1.1353117216621989E-2</v>
      </c>
      <c r="K112" s="29">
        <f>[1]!obGet([1]!obCall("",obLibs&amp;"net.finmath.functions.AnalyticFormulas","bachelierOptionValue",,[1]!obMake("","double",G$10),[1]!obMake("","double",J112),F$11,[1]!obMake("","double",I112),[1]!obMake("","double",1)))</f>
        <v>9.8868139075702129E-4</v>
      </c>
      <c r="L112" s="33">
        <f t="shared" si="8"/>
        <v>0.38123158205369895</v>
      </c>
    </row>
    <row r="113" spans="2:12" ht="12.6" customHeight="1" x14ac:dyDescent="0.25">
      <c r="B113" s="31"/>
      <c r="C113" s="31"/>
      <c r="D113" s="31"/>
      <c r="E113" s="31"/>
      <c r="F113" s="31"/>
      <c r="G113" s="31"/>
      <c r="H113" s="31"/>
      <c r="I113" s="29">
        <f t="shared" si="7"/>
        <v>9.3600000000000072E-2</v>
      </c>
      <c r="J113" s="30">
        <f>[1]!obGet([1]!obCall("",obLibs&amp;"net.finmath.functions.AnalyticFormulas",$G$9,F$24:F$28,F$10,[1]!obMake("","double",I113),F$11))</f>
        <v>1.1424474528817856E-2</v>
      </c>
      <c r="K113" s="29">
        <f>[1]!obGet([1]!obCall("",obLibs&amp;"net.finmath.functions.AnalyticFormulas","bachelierOptionValue",,[1]!obMake("","double",G$10),[1]!obMake("","double",J113),F$11,[1]!obMake("","double",I113),[1]!obMake("","double",1)))</f>
        <v>9.7318810794109166E-4</v>
      </c>
      <c r="L113" s="33">
        <f t="shared" si="8"/>
        <v>0.36875386168026758</v>
      </c>
    </row>
    <row r="114" spans="2:12" ht="12.6" customHeight="1" x14ac:dyDescent="0.25">
      <c r="B114" s="31"/>
      <c r="C114" s="31"/>
      <c r="D114" s="31"/>
      <c r="E114" s="31"/>
      <c r="F114" s="31"/>
      <c r="G114" s="31"/>
      <c r="H114" s="31"/>
      <c r="I114" s="29">
        <f t="shared" si="7"/>
        <v>9.4600000000000073E-2</v>
      </c>
      <c r="J114" s="30">
        <f>[1]!obGet([1]!obCall("",obLibs&amp;"net.finmath.functions.AnalyticFormulas",$G$9,F$24:F$28,F$10,[1]!obMake("","double",I114),F$11))</f>
        <v>1.1495745088024086E-2</v>
      </c>
      <c r="K114" s="29">
        <f>[1]!obGet([1]!obCall("",obLibs&amp;"net.finmath.functions.AnalyticFormulas","bachelierOptionValue",,[1]!obMake("","double",G$10),[1]!obMake("","double",J114),F$11,[1]!obMake("","double",I114),[1]!obMake("","double",1)))</f>
        <v>9.5806357898684229E-4</v>
      </c>
      <c r="L114" s="33">
        <f t="shared" si="8"/>
        <v>0.35679391670491378</v>
      </c>
    </row>
    <row r="115" spans="2:12" ht="12.6" customHeight="1" x14ac:dyDescent="0.25">
      <c r="B115" s="31"/>
      <c r="C115" s="31"/>
      <c r="D115" s="31"/>
      <c r="E115" s="31"/>
      <c r="F115" s="31"/>
      <c r="G115" s="31"/>
      <c r="H115" s="31"/>
      <c r="I115" s="29">
        <f t="shared" si="7"/>
        <v>9.5600000000000074E-2</v>
      </c>
      <c r="J115" s="30">
        <f>[1]!obGet([1]!obCall("",obLibs&amp;"net.finmath.functions.AnalyticFormulas",$G$9,F$24:F$28,F$10,[1]!obMake("","double",I115),F$11))</f>
        <v>1.1566928634437545E-2</v>
      </c>
      <c r="K115" s="29">
        <f>[1]!obGet([1]!obCall("",obLibs&amp;"net.finmath.functions.AnalyticFormulas","bachelierOptionValue",,[1]!obMake("","double",G$10),[1]!obMake("","double",J115),F$11,[1]!obMake("","double",I115),[1]!obMake("","double",1)))</f>
        <v>9.4329584394929784E-4</v>
      </c>
      <c r="L115" s="33">
        <f t="shared" si="8"/>
        <v>0.34532583293800662</v>
      </c>
    </row>
    <row r="116" spans="2:12" ht="12.6" customHeight="1" x14ac:dyDescent="0.25">
      <c r="B116" s="31"/>
      <c r="C116" s="31"/>
      <c r="D116" s="31"/>
      <c r="E116" s="31"/>
      <c r="F116" s="31"/>
      <c r="G116" s="31"/>
      <c r="H116" s="31"/>
      <c r="I116" s="29">
        <f t="shared" si="7"/>
        <v>9.6600000000000075E-2</v>
      </c>
      <c r="J116" s="30">
        <f>[1]!obGet([1]!obCall("",obLibs&amp;"net.finmath.functions.AnalyticFormulas",$G$9,F$24:F$28,F$10,[1]!obMake("","double",I116),F$11))</f>
        <v>1.1638024959200939E-2</v>
      </c>
      <c r="K116" s="29">
        <f>[1]!obGet([1]!obCall("",obLibs&amp;"net.finmath.functions.AnalyticFormulas","bachelierOptionValue",,[1]!obMake("","double",G$10),[1]!obMake("","double",J116),F$11,[1]!obMake("","double",I116),[1]!obMake("","double",1)))</f>
        <v>9.288734347446914E-4</v>
      </c>
      <c r="L116" s="31"/>
    </row>
    <row r="1048576" ht="12.75" customHeight="1" x14ac:dyDescent="0.25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Load Libs</vt:lpstr>
      <vt:lpstr>Displaced SABRModel Normal</vt:lpstr>
      <vt:lpstr>obLibs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fries</dc:creator>
  <dc:description/>
  <cp:lastModifiedBy>fries</cp:lastModifiedBy>
  <cp:revision>160</cp:revision>
  <dcterms:created xsi:type="dcterms:W3CDTF">2017-10-18T08:35:07Z</dcterms:created>
  <dcterms:modified xsi:type="dcterms:W3CDTF">2017-10-18T09:02:17Z</dcterms:modified>
  <dc:language>de-DE</dc:language>
</cp:coreProperties>
</file>