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finmath-spreadsheets\spreadsheets\SABR Model\"/>
    </mc:Choice>
  </mc:AlternateContent>
  <bookViews>
    <workbookView xWindow="0" yWindow="0" windowWidth="16380" windowHeight="8196" tabRatio="500" activeTab="1"/>
  </bookViews>
  <sheets>
    <sheet name="Load Libs" sheetId="1" r:id="rId1"/>
    <sheet name="Displaced SABRModel Normal" sheetId="2" r:id="rId2"/>
  </sheets>
  <externalReferences>
    <externalReference r:id="rId3"/>
  </externalReferences>
  <definedNames>
    <definedName name="obLibs">'Load Libs'!$E$33</definedName>
  </definedName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7" i="2" l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F4" i="2"/>
  <c r="F27" i="1"/>
  <c r="F18" i="1"/>
  <c r="F9" i="1"/>
  <c r="C8" i="1"/>
  <c r="N6" i="1"/>
  <c r="B14" i="2"/>
  <c r="B12" i="2"/>
  <c r="B10" i="2"/>
  <c r="F30" i="1"/>
  <c r="B13" i="2"/>
  <c r="B15" i="2"/>
  <c r="B11" i="1"/>
  <c r="C18" i="1"/>
  <c r="B16" i="2"/>
  <c r="C17" i="1"/>
  <c r="F21" i="1"/>
  <c r="F12" i="1"/>
  <c r="B17" i="2"/>
  <c r="B4" i="2" l="1"/>
  <c r="E33" i="1"/>
  <c r="C11" i="2"/>
  <c r="B11" i="2" s="1"/>
  <c r="F116" i="2"/>
  <c r="F25" i="2"/>
  <c r="F76" i="2"/>
  <c r="F49" i="2"/>
  <c r="F64" i="2"/>
  <c r="F45" i="2"/>
  <c r="F46" i="2"/>
  <c r="F39" i="2"/>
  <c r="C24" i="1"/>
  <c r="F68" i="2"/>
  <c r="F41" i="2"/>
  <c r="F56" i="2"/>
  <c r="F37" i="2"/>
  <c r="F38" i="2"/>
  <c r="F55" i="2"/>
  <c r="F31" i="2"/>
  <c r="F60" i="2"/>
  <c r="F33" i="2"/>
  <c r="F48" i="2"/>
  <c r="F29" i="2"/>
  <c r="F30" i="2"/>
  <c r="F71" i="2"/>
  <c r="F47" i="2"/>
  <c r="F104" i="2"/>
  <c r="F53" i="2"/>
  <c r="F54" i="2"/>
  <c r="F23" i="2"/>
  <c r="F74" i="2"/>
  <c r="F106" i="2"/>
  <c r="F44" i="2"/>
  <c r="F17" i="2"/>
  <c r="F13" i="2"/>
  <c r="F79" i="2"/>
  <c r="F8" i="2"/>
  <c r="F90" i="2"/>
  <c r="F114" i="2"/>
  <c r="F66" i="2"/>
  <c r="F21" i="2"/>
  <c r="F87" i="2"/>
  <c r="F20" i="2"/>
  <c r="F72" i="2"/>
  <c r="F113" i="2"/>
  <c r="F98" i="2"/>
  <c r="F109" i="2"/>
  <c r="F110" i="2"/>
  <c r="F115" i="2"/>
  <c r="F43" i="2"/>
  <c r="F50" i="2"/>
  <c r="F105" i="2"/>
  <c r="F9" i="2"/>
  <c r="F101" i="2"/>
  <c r="F102" i="2"/>
  <c r="F99" i="2"/>
  <c r="F59" i="2"/>
  <c r="F82" i="2"/>
  <c r="F97" i="2"/>
  <c r="F112" i="2"/>
  <c r="F93" i="2"/>
  <c r="F94" i="2"/>
  <c r="F83" i="2"/>
  <c r="F75" i="2"/>
  <c r="F52" i="2"/>
  <c r="F16" i="2"/>
  <c r="F7" i="2"/>
  <c r="F26" i="2"/>
  <c r="F27" i="2"/>
  <c r="F18" i="2"/>
  <c r="F15" i="2"/>
  <c r="F12" i="2"/>
  <c r="F28" i="2"/>
  <c r="F14" i="2"/>
  <c r="F40" i="2"/>
  <c r="F89" i="2"/>
  <c r="F108" i="2"/>
  <c r="F81" i="2"/>
  <c r="F96" i="2"/>
  <c r="F77" i="2"/>
  <c r="F78" i="2"/>
  <c r="F51" i="2"/>
  <c r="F107" i="2"/>
  <c r="F100" i="2"/>
  <c r="F73" i="2"/>
  <c r="F88" i="2"/>
  <c r="F69" i="2"/>
  <c r="F70" i="2"/>
  <c r="F35" i="2"/>
  <c r="F11" i="2"/>
  <c r="F92" i="2"/>
  <c r="F65" i="2"/>
  <c r="F80" i="2"/>
  <c r="F61" i="2"/>
  <c r="F62" i="2"/>
  <c r="F19" i="2"/>
  <c r="F42" i="2"/>
  <c r="F57" i="2"/>
  <c r="F85" i="2"/>
  <c r="F86" i="2"/>
  <c r="F67" i="2"/>
  <c r="F91" i="2"/>
  <c r="F84" i="2"/>
  <c r="F32" i="2"/>
  <c r="F103" i="2"/>
  <c r="F36" i="2"/>
  <c r="F24" i="2"/>
  <c r="F34" i="2"/>
  <c r="F95" i="2"/>
  <c r="F10" i="2"/>
  <c r="F58" i="2"/>
  <c r="F111" i="2"/>
  <c r="F22" i="2"/>
  <c r="F63" i="2"/>
  <c r="G63" i="2"/>
  <c r="G10" i="2"/>
  <c r="G36" i="2"/>
  <c r="G91" i="2"/>
  <c r="G57" i="2"/>
  <c r="G61" i="2"/>
  <c r="G11" i="2"/>
  <c r="G88" i="2"/>
  <c r="G51" i="2"/>
  <c r="G81" i="2"/>
  <c r="G14" i="2"/>
  <c r="G18" i="2"/>
  <c r="G16" i="2"/>
  <c r="G94" i="2"/>
  <c r="G82" i="2"/>
  <c r="G101" i="2"/>
  <c r="G43" i="2"/>
  <c r="G98" i="2"/>
  <c r="G87" i="2"/>
  <c r="G90" i="2"/>
  <c r="G17" i="2"/>
  <c r="G23" i="2"/>
  <c r="G47" i="2"/>
  <c r="G48" i="2"/>
  <c r="G55" i="2"/>
  <c r="G41" i="2"/>
  <c r="G45" i="2"/>
  <c r="G68" i="2"/>
  <c r="G116" i="2"/>
  <c r="G22" i="2"/>
  <c r="G95" i="2"/>
  <c r="G103" i="2"/>
  <c r="G67" i="2"/>
  <c r="G42" i="2"/>
  <c r="G80" i="2"/>
  <c r="G35" i="2"/>
  <c r="G73" i="2"/>
  <c r="G78" i="2"/>
  <c r="G108" i="2"/>
  <c r="G28" i="2"/>
  <c r="G27" i="2"/>
  <c r="G52" i="2"/>
  <c r="G93" i="2"/>
  <c r="G59" i="2"/>
  <c r="G9" i="2"/>
  <c r="G115" i="2"/>
  <c r="G113" i="2"/>
  <c r="G21" i="2"/>
  <c r="G8" i="2"/>
  <c r="G44" i="2"/>
  <c r="G54" i="2"/>
  <c r="G71" i="2"/>
  <c r="G33" i="2"/>
  <c r="G111" i="2"/>
  <c r="G34" i="2"/>
  <c r="G32" i="2"/>
  <c r="G86" i="2"/>
  <c r="G19" i="2"/>
  <c r="G65" i="2"/>
  <c r="G70" i="2"/>
  <c r="G100" i="2"/>
  <c r="G77" i="2"/>
  <c r="G89" i="2"/>
  <c r="G12" i="2"/>
  <c r="G26" i="2"/>
  <c r="G75" i="2"/>
  <c r="G112" i="2"/>
  <c r="G99" i="2"/>
  <c r="G105" i="2"/>
  <c r="G110" i="2"/>
  <c r="G72" i="2"/>
  <c r="G66" i="2"/>
  <c r="G79" i="2"/>
  <c r="G106" i="2"/>
  <c r="G53" i="2"/>
  <c r="G30" i="2"/>
  <c r="G60" i="2"/>
  <c r="G37" i="2"/>
  <c r="G39" i="2"/>
  <c r="G49" i="2"/>
  <c r="G38" i="2"/>
  <c r="G58" i="2"/>
  <c r="G24" i="2"/>
  <c r="G84" i="2"/>
  <c r="G85" i="2"/>
  <c r="G62" i="2"/>
  <c r="G92" i="2"/>
  <c r="G69" i="2"/>
  <c r="G107" i="2"/>
  <c r="G96" i="2"/>
  <c r="G40" i="2"/>
  <c r="G15" i="2"/>
  <c r="G7" i="2"/>
  <c r="G83" i="2"/>
  <c r="G97" i="2"/>
  <c r="G102" i="2"/>
  <c r="G50" i="2"/>
  <c r="G109" i="2"/>
  <c r="G20" i="2"/>
  <c r="G114" i="2"/>
  <c r="G13" i="2"/>
  <c r="G74" i="2"/>
  <c r="G104" i="2"/>
  <c r="G29" i="2"/>
  <c r="G31" i="2"/>
  <c r="G56" i="2"/>
  <c r="G46" i="2"/>
  <c r="G76" i="2"/>
  <c r="G25" i="2"/>
  <c r="G64" i="2"/>
  <c r="H63" i="2" l="1"/>
  <c r="H24" i="2"/>
  <c r="H75" i="2"/>
  <c r="H45" i="2"/>
  <c r="H55" i="2"/>
  <c r="H30" i="2"/>
  <c r="H28" i="2"/>
  <c r="H103" i="2"/>
  <c r="H73" i="2"/>
  <c r="H12" i="2"/>
  <c r="H113" i="2"/>
  <c r="H19" i="2"/>
  <c r="H108" i="2"/>
  <c r="H49" i="2"/>
  <c r="H101" i="2"/>
  <c r="H96" i="2"/>
  <c r="H82" i="2"/>
  <c r="H14" i="2"/>
  <c r="H39" i="2"/>
  <c r="H95" i="2"/>
  <c r="H106" i="2"/>
  <c r="H68" i="2"/>
  <c r="H91" i="2"/>
  <c r="H61" i="2"/>
  <c r="H84" i="2"/>
  <c r="H83" i="2"/>
  <c r="H23" i="2"/>
  <c r="H57" i="2"/>
  <c r="H37" i="2"/>
  <c r="H48" i="2"/>
  <c r="H38" i="2"/>
  <c r="H36" i="2"/>
  <c r="H59" i="2"/>
  <c r="H29" i="2"/>
  <c r="H52" i="2"/>
  <c r="H105" i="2"/>
  <c r="H78" i="2"/>
  <c r="H65" i="2"/>
  <c r="H71" i="2"/>
  <c r="H109" i="2"/>
  <c r="H104" i="2"/>
  <c r="H98" i="2"/>
  <c r="H111" i="2"/>
  <c r="H74" i="2"/>
  <c r="H25" i="2"/>
  <c r="H11" i="2"/>
  <c r="H88" i="2"/>
  <c r="H76" i="2"/>
  <c r="H99" i="2"/>
  <c r="H69" i="2"/>
  <c r="H64" i="2"/>
  <c r="H18" i="2"/>
  <c r="H85" i="2"/>
  <c r="H31" i="2"/>
  <c r="H33" i="2"/>
  <c r="H110" i="2"/>
  <c r="H32" i="2"/>
  <c r="H70" i="2"/>
  <c r="H53" i="2"/>
  <c r="H43" i="2"/>
  <c r="H20" i="2"/>
  <c r="H112" i="2"/>
  <c r="H114" i="2"/>
  <c r="H8" i="2"/>
  <c r="H58" i="2"/>
  <c r="H92" i="2"/>
  <c r="H51" i="2"/>
  <c r="H26" i="2"/>
  <c r="H27" i="2"/>
  <c r="H107" i="2"/>
  <c r="H77" i="2"/>
  <c r="H72" i="2"/>
  <c r="H34" i="2"/>
  <c r="H79" i="2"/>
  <c r="H41" i="2"/>
  <c r="H66" i="2"/>
  <c r="H102" i="2"/>
  <c r="H94" i="2"/>
  <c r="H21" i="2"/>
  <c r="H115" i="2"/>
  <c r="H67" i="2"/>
  <c r="H44" i="2"/>
  <c r="H40" i="2"/>
  <c r="H54" i="2"/>
  <c r="H47" i="2"/>
  <c r="H46" i="2"/>
  <c r="H22" i="2"/>
  <c r="H16" i="2"/>
  <c r="H89" i="2"/>
  <c r="H86" i="2"/>
  <c r="H97" i="2"/>
  <c r="H42" i="2"/>
  <c r="H100" i="2"/>
  <c r="H81" i="2"/>
  <c r="H93" i="2"/>
  <c r="H15" i="2"/>
  <c r="H17" i="2"/>
  <c r="H13" i="2"/>
  <c r="H80" i="2"/>
  <c r="H50" i="2"/>
  <c r="H87" i="2"/>
  <c r="H10" i="2"/>
  <c r="H60" i="2"/>
  <c r="H56" i="2"/>
  <c r="H90" i="2"/>
  <c r="H35" i="2"/>
  <c r="H9" i="2"/>
  <c r="H62" i="2"/>
</calcChain>
</file>

<file path=xl/sharedStrings.xml><?xml version="1.0" encoding="utf-8"?>
<sst xmlns="http://schemas.openxmlformats.org/spreadsheetml/2006/main" count="49" uniqueCount="34">
  <si>
    <r>
      <rPr>
        <b/>
        <i/>
        <sz val="8"/>
        <rFont val="Arial"/>
        <family val="2"/>
      </rPr>
      <t xml:space="preserve">Note: </t>
    </r>
    <r>
      <rPr>
        <i/>
        <sz val="8"/>
        <rFont val="Arial"/>
        <family val="2"/>
      </rPr>
      <t xml:space="preserve">This sheet requires Obba 4.0.14 ( </t>
    </r>
    <r>
      <rPr>
        <i/>
        <u/>
        <sz val="8"/>
        <color rgb="FF0000FF"/>
        <rFont val="Arial"/>
        <family val="2"/>
      </rPr>
      <t>http://www.obba.info/</t>
    </r>
    <r>
      <rPr>
        <i/>
        <sz val="8"/>
        <rFont val="Arial"/>
        <family val="2"/>
      </rPr>
      <t xml:space="preserve"> )</t>
    </r>
  </si>
  <si>
    <t>Object Viewer</t>
  </si>
  <si>
    <t>Libraries (folder with JAR files)</t>
  </si>
  <si>
    <t>Specify Java libraries and code (jar and class files) here.</t>
  </si>
  <si>
    <t>Parameters:</t>
  </si>
  <si>
    <t>Load libraries from</t>
  </si>
  <si>
    <t>Note: in case of success, that cell contains an empty string,</t>
  </si>
  <si>
    <t>Visibility</t>
  </si>
  <si>
    <t>Path:</t>
  </si>
  <si>
    <t>lib</t>
  </si>
  <si>
    <t>however, referencing it, will ensure that libraries are loaded prior to functions execution.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</si>
  <si>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</si>
  <si>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</si>
  <si>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</si>
  <si>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</si>
  <si>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</si>
  <si>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</si>
  <si>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</si>
  <si>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</si>
  <si>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finmath lib Version</t>
  </si>
  <si>
    <t>Reference cell below to ensure lib is loaded:</t>
  </si>
  <si>
    <t xml:space="preserve"> ← this cell has the name 'obLibs'. Referencing this empty cell will enforce that the spreadsheet app loads the Java libraries before executing the function referencing the cell."</t>
  </si>
  <si>
    <t>Displaced SABR Model on Normal Volatiltiy</t>
  </si>
  <si>
    <r>
      <rPr>
        <i/>
        <sz val="10"/>
        <rFont val="Arial"/>
        <family val="2"/>
      </rPr>
      <t xml:space="preserve">Note: This sheet requires Obba 4.0 ( </t>
    </r>
    <r>
      <rPr>
        <i/>
        <u/>
        <sz val="8"/>
        <color rgb="FF0000FF"/>
        <rFont val="Arial"/>
        <family val="2"/>
      </rPr>
      <t>http://www.obba.info/</t>
    </r>
    <r>
      <rPr>
        <i/>
        <sz val="8"/>
        <rFont val="Arial"/>
        <family val="2"/>
      </rPr>
      <t xml:space="preserve"> )</t>
    </r>
  </si>
  <si>
    <t>moneyness left:</t>
  </si>
  <si>
    <t>moneyness step:</t>
  </si>
  <si>
    <t>SABR Parameters</t>
  </si>
  <si>
    <t>strike</t>
  </si>
  <si>
    <t>normal vol approximation</t>
  </si>
  <si>
    <t>option price</t>
  </si>
  <si>
    <t>density</t>
  </si>
  <si>
    <t>method</t>
  </si>
  <si>
    <t>sabrNormalVolatilityApproximation</t>
  </si>
  <si>
    <t>(Note: Vertical axis is 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</si>
</sst>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WAHR&quot;;&quot;WAHR&quot;;&quot;FALSCH&quot;"/>
  </numFmts>
  <fonts count="13" x14ac:knownFonts="1">
    <font>
      <sz val="10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i/>
      <u/>
      <sz val="8"/>
      <color rgb="FF0000FF"/>
      <name val="Arial"/>
      <family val="2"/>
    </font>
    <font>
      <b/>
      <sz val="18"/>
      <color rgb="FF1F497D"/>
      <name val="Arial"/>
      <family val="2"/>
    </font>
    <font>
      <u/>
      <sz val="10"/>
      <color rgb="FF0000FF"/>
      <name val="Arial"/>
      <family val="2"/>
    </font>
    <font>
      <sz val="9"/>
      <color rgb="FFFF0000"/>
      <name val="Lucida Calligraphy"/>
      <family val="4"/>
    </font>
    <font>
      <sz val="10"/>
      <color rgb="FFFF3333"/>
      <name val="Arial"/>
      <family val="2"/>
    </font>
    <font>
      <i/>
      <sz val="10"/>
      <color rgb="FF80000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sz val="10"/>
      <color rgb="FF800000"/>
      <name val="Arial"/>
      <family val="2"/>
    </font>
    <font>
      <sz val="10"/>
      <color rgb="FF99999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C0C0C0"/>
        <bgColor rgb="FFB3B3B3"/>
      </patternFill>
    </fill>
    <fill>
      <patternFill patternType="solid">
        <fgColor rgb="FFFFFFFF"/>
        <bgColor rgb="FFEEEEEE"/>
      </patternFill>
    </fill>
    <fill>
      <patternFill patternType="solid">
        <fgColor rgb="FFFFFF99"/>
        <bgColor rgb="FFEEEEEE"/>
      </patternFill>
    </fill>
    <fill>
      <patternFill patternType="solid">
        <fgColor rgb="FFDDDDDD"/>
        <bgColor rgb="FFEEEEEE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4" fillId="0" borderId="0" applyBorder="0" applyAlignment="0" applyProtection="0"/>
  </cellStyleXfs>
  <cellXfs count="34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vertical="top"/>
    </xf>
    <xf numFmtId="0" fontId="5" fillId="2" borderId="0" xfId="1" applyFont="1" applyFill="1" applyBorder="1" applyAlignment="1" applyProtection="1"/>
    <xf numFmtId="0" fontId="0" fillId="2" borderId="1" xfId="0" applyFont="1" applyFill="1" applyBorder="1"/>
    <xf numFmtId="0" fontId="6" fillId="2" borderId="0" xfId="0" applyFont="1" applyFill="1" applyAlignment="1">
      <alignment vertical="top"/>
    </xf>
    <xf numFmtId="0" fontId="0" fillId="3" borderId="0" xfId="0" applyFont="1" applyFill="1"/>
    <xf numFmtId="0" fontId="0" fillId="2" borderId="0" xfId="0" applyFont="1" applyFill="1"/>
    <xf numFmtId="0" fontId="0" fillId="4" borderId="0" xfId="0" applyFont="1" applyFill="1" applyAlignment="1">
      <alignment horizontal="left"/>
    </xf>
    <xf numFmtId="0" fontId="6" fillId="2" borderId="0" xfId="0" applyFont="1" applyFill="1"/>
    <xf numFmtId="164" fontId="0" fillId="4" borderId="0" xfId="0" applyNumberFormat="1" applyFont="1" applyFill="1" applyAlignment="1">
      <alignment horizontal="center"/>
    </xf>
    <xf numFmtId="164" fontId="0" fillId="2" borderId="0" xfId="0" applyNumberFormat="1" applyFont="1" applyFill="1"/>
    <xf numFmtId="0" fontId="7" fillId="2" borderId="1" xfId="0" applyFont="1" applyFill="1" applyBorder="1"/>
    <xf numFmtId="0" fontId="0" fillId="5" borderId="0" xfId="0" applyFont="1" applyFill="1"/>
    <xf numFmtId="0" fontId="8" fillId="2" borderId="0" xfId="0" applyFont="1" applyFill="1"/>
    <xf numFmtId="0" fontId="0" fillId="2" borderId="0" xfId="0" applyFont="1" applyFill="1" applyAlignment="1">
      <alignment vertical="top"/>
    </xf>
    <xf numFmtId="0" fontId="9" fillId="2" borderId="0" xfId="0" applyFont="1" applyFill="1" applyAlignment="1">
      <alignment vertical="top"/>
    </xf>
    <xf numFmtId="0" fontId="10" fillId="2" borderId="0" xfId="0" applyFont="1" applyFill="1" applyAlignment="1">
      <alignment vertical="top"/>
    </xf>
    <xf numFmtId="0" fontId="11" fillId="2" borderId="0" xfId="0" applyFont="1" applyFill="1" applyAlignment="1">
      <alignment vertical="top"/>
    </xf>
    <xf numFmtId="10" fontId="0" fillId="2" borderId="0" xfId="0" applyNumberFormat="1" applyFont="1" applyFill="1" applyAlignment="1">
      <alignment vertical="top"/>
    </xf>
    <xf numFmtId="0" fontId="0" fillId="2" borderId="0" xfId="0" applyFont="1" applyFill="1" applyAlignment="1"/>
    <xf numFmtId="0" fontId="0" fillId="2" borderId="1" xfId="0" applyFont="1" applyFill="1" applyBorder="1" applyAlignment="1">
      <alignment horizontal="center" wrapText="1"/>
    </xf>
    <xf numFmtId="0" fontId="0" fillId="2" borderId="0" xfId="0" applyFill="1" applyAlignment="1"/>
    <xf numFmtId="10" fontId="0" fillId="2" borderId="0" xfId="0" applyNumberFormat="1" applyFont="1" applyFill="1" applyAlignment="1">
      <alignment horizontal="center" vertical="top"/>
    </xf>
    <xf numFmtId="0" fontId="0" fillId="2" borderId="0" xfId="0" applyFont="1" applyFill="1" applyAlignment="1">
      <alignment horizontal="center" vertical="top"/>
    </xf>
    <xf numFmtId="0" fontId="0" fillId="6" borderId="0" xfId="0" applyFont="1" applyFill="1" applyAlignment="1">
      <alignment vertical="top"/>
    </xf>
    <xf numFmtId="2" fontId="0" fillId="2" borderId="0" xfId="0" applyNumberFormat="1" applyFont="1" applyFill="1" applyAlignment="1">
      <alignment horizontal="center" vertical="top"/>
    </xf>
    <xf numFmtId="0" fontId="0" fillId="2" borderId="0" xfId="0" applyFont="1" applyFill="1" applyAlignment="1">
      <alignment vertical="top" wrapText="1"/>
    </xf>
    <xf numFmtId="10" fontId="0" fillId="4" borderId="0" xfId="0" applyNumberFormat="1" applyFont="1" applyFill="1" applyAlignment="1">
      <alignment vertical="top"/>
    </xf>
    <xf numFmtId="0" fontId="12" fillId="2" borderId="0" xfId="0" applyFont="1" applyFill="1" applyAlignment="1">
      <alignment vertical="top"/>
    </xf>
    <xf numFmtId="0" fontId="0" fillId="4" borderId="0" xfId="0" applyFont="1" applyFill="1" applyAlignment="1">
      <alignment vertical="top"/>
    </xf>
    <xf numFmtId="0" fontId="0" fillId="2" borderId="0" xfId="0" applyFont="1" applyFill="1" applyAlignment="1">
      <alignment horizontal="left" vertical="top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de-DE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Model Volatility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'Displaced SABRModel Normal'!$F$6</c:f>
              <c:strCache>
                <c:ptCount val="1"/>
                <c:pt idx="0">
                  <c:v>normal vol approximation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'Displaced SABRModel Normal'!$E$7:$E$116</c:f>
              <c:numCache>
                <c:formatCode>0.00%</c:formatCode>
                <c:ptCount val="110"/>
                <c:pt idx="0">
                  <c:v>-1.9499999999999997E-2</c:v>
                </c:pt>
                <c:pt idx="1">
                  <c:v>-1.8999999999999996E-2</c:v>
                </c:pt>
                <c:pt idx="2">
                  <c:v>-1.8499999999999996E-2</c:v>
                </c:pt>
                <c:pt idx="3">
                  <c:v>-1.7999999999999995E-2</c:v>
                </c:pt>
                <c:pt idx="4">
                  <c:v>-1.7499999999999995E-2</c:v>
                </c:pt>
                <c:pt idx="5">
                  <c:v>-1.6999999999999994E-2</c:v>
                </c:pt>
                <c:pt idx="6">
                  <c:v>-1.6499999999999994E-2</c:v>
                </c:pt>
                <c:pt idx="7">
                  <c:v>-1.5999999999999993E-2</c:v>
                </c:pt>
                <c:pt idx="8">
                  <c:v>-1.5499999999999993E-2</c:v>
                </c:pt>
                <c:pt idx="9">
                  <c:v>-1.4999999999999993E-2</c:v>
                </c:pt>
                <c:pt idx="10">
                  <c:v>-1.4499999999999992E-2</c:v>
                </c:pt>
                <c:pt idx="11">
                  <c:v>-1.3999999999999992E-2</c:v>
                </c:pt>
                <c:pt idx="12">
                  <c:v>-1.3499999999999991E-2</c:v>
                </c:pt>
                <c:pt idx="13">
                  <c:v>-1.2999999999999991E-2</c:v>
                </c:pt>
                <c:pt idx="14">
                  <c:v>-1.249999999999999E-2</c:v>
                </c:pt>
                <c:pt idx="15">
                  <c:v>-1.199999999999999E-2</c:v>
                </c:pt>
                <c:pt idx="16">
                  <c:v>-1.1499999999999989E-2</c:v>
                </c:pt>
                <c:pt idx="17">
                  <c:v>-1.0999999999999989E-2</c:v>
                </c:pt>
                <c:pt idx="18">
                  <c:v>-1.0499999999999989E-2</c:v>
                </c:pt>
                <c:pt idx="19">
                  <c:v>-9.9999999999999881E-3</c:v>
                </c:pt>
                <c:pt idx="20">
                  <c:v>-9.4999999999999876E-3</c:v>
                </c:pt>
                <c:pt idx="21">
                  <c:v>-8.9999999999999872E-3</c:v>
                </c:pt>
                <c:pt idx="22">
                  <c:v>-8.4999999999999867E-3</c:v>
                </c:pt>
                <c:pt idx="23">
                  <c:v>-7.9999999999999863E-3</c:v>
                </c:pt>
                <c:pt idx="24">
                  <c:v>-7.4999999999999858E-3</c:v>
                </c:pt>
                <c:pt idx="25">
                  <c:v>-6.9999999999999854E-3</c:v>
                </c:pt>
                <c:pt idx="26">
                  <c:v>-6.499999999999985E-3</c:v>
                </c:pt>
                <c:pt idx="27">
                  <c:v>-5.9999999999999845E-3</c:v>
                </c:pt>
                <c:pt idx="28">
                  <c:v>-5.4999999999999841E-3</c:v>
                </c:pt>
                <c:pt idx="29">
                  <c:v>-4.9999999999999836E-3</c:v>
                </c:pt>
                <c:pt idx="30">
                  <c:v>-4.4999999999999832E-3</c:v>
                </c:pt>
                <c:pt idx="31">
                  <c:v>-3.9999999999999827E-3</c:v>
                </c:pt>
                <c:pt idx="32">
                  <c:v>-3.4999999999999827E-3</c:v>
                </c:pt>
                <c:pt idx="33">
                  <c:v>-2.9999999999999827E-3</c:v>
                </c:pt>
                <c:pt idx="34">
                  <c:v>-2.4999999999999827E-3</c:v>
                </c:pt>
                <c:pt idx="35">
                  <c:v>-1.9999999999999827E-3</c:v>
                </c:pt>
                <c:pt idx="36">
                  <c:v>-1.4999999999999827E-3</c:v>
                </c:pt>
                <c:pt idx="37">
                  <c:v>-9.9999999999998267E-4</c:v>
                </c:pt>
                <c:pt idx="38">
                  <c:v>-4.9999999999998266E-4</c:v>
                </c:pt>
                <c:pt idx="39">
                  <c:v>1.7347234759768071E-17</c:v>
                </c:pt>
                <c:pt idx="40">
                  <c:v>5.0000000000001736E-4</c:v>
                </c:pt>
                <c:pt idx="41">
                  <c:v>1.0000000000000174E-3</c:v>
                </c:pt>
                <c:pt idx="42">
                  <c:v>1.5000000000000174E-3</c:v>
                </c:pt>
                <c:pt idx="43">
                  <c:v>2.0000000000000174E-3</c:v>
                </c:pt>
                <c:pt idx="44">
                  <c:v>2.5000000000000174E-3</c:v>
                </c:pt>
                <c:pt idx="45">
                  <c:v>3.0000000000000174E-3</c:v>
                </c:pt>
                <c:pt idx="46">
                  <c:v>3.5000000000000174E-3</c:v>
                </c:pt>
                <c:pt idx="47">
                  <c:v>4.0000000000000174E-3</c:v>
                </c:pt>
                <c:pt idx="48">
                  <c:v>4.5000000000000179E-3</c:v>
                </c:pt>
                <c:pt idx="49">
                  <c:v>5.0000000000000183E-3</c:v>
                </c:pt>
                <c:pt idx="50">
                  <c:v>5.5000000000000188E-3</c:v>
                </c:pt>
                <c:pt idx="51">
                  <c:v>6.0000000000000192E-3</c:v>
                </c:pt>
                <c:pt idx="52">
                  <c:v>6.5000000000000197E-3</c:v>
                </c:pt>
                <c:pt idx="53">
                  <c:v>7.0000000000000201E-3</c:v>
                </c:pt>
                <c:pt idx="54">
                  <c:v>7.5000000000000205E-3</c:v>
                </c:pt>
                <c:pt idx="55">
                  <c:v>8.000000000000021E-3</c:v>
                </c:pt>
                <c:pt idx="56">
                  <c:v>8.5000000000000214E-3</c:v>
                </c:pt>
                <c:pt idx="57">
                  <c:v>9.0000000000000219E-3</c:v>
                </c:pt>
                <c:pt idx="58">
                  <c:v>9.5000000000000223E-3</c:v>
                </c:pt>
                <c:pt idx="59">
                  <c:v>1.0000000000000023E-2</c:v>
                </c:pt>
                <c:pt idx="60">
                  <c:v>1.0500000000000023E-2</c:v>
                </c:pt>
                <c:pt idx="61">
                  <c:v>1.1000000000000024E-2</c:v>
                </c:pt>
                <c:pt idx="62">
                  <c:v>1.1500000000000024E-2</c:v>
                </c:pt>
                <c:pt idx="63">
                  <c:v>1.2000000000000025E-2</c:v>
                </c:pt>
                <c:pt idx="64">
                  <c:v>1.2500000000000025E-2</c:v>
                </c:pt>
                <c:pt idx="65">
                  <c:v>1.3000000000000025E-2</c:v>
                </c:pt>
                <c:pt idx="66">
                  <c:v>1.3500000000000026E-2</c:v>
                </c:pt>
                <c:pt idx="67">
                  <c:v>1.4000000000000026E-2</c:v>
                </c:pt>
                <c:pt idx="68">
                  <c:v>1.4500000000000027E-2</c:v>
                </c:pt>
                <c:pt idx="69">
                  <c:v>1.5000000000000027E-2</c:v>
                </c:pt>
                <c:pt idx="70">
                  <c:v>1.5500000000000028E-2</c:v>
                </c:pt>
                <c:pt idx="71">
                  <c:v>1.6000000000000028E-2</c:v>
                </c:pt>
                <c:pt idx="72">
                  <c:v>1.6500000000000029E-2</c:v>
                </c:pt>
                <c:pt idx="73">
                  <c:v>1.7000000000000029E-2</c:v>
                </c:pt>
                <c:pt idx="74">
                  <c:v>1.7500000000000029E-2</c:v>
                </c:pt>
                <c:pt idx="75">
                  <c:v>1.800000000000003E-2</c:v>
                </c:pt>
                <c:pt idx="76">
                  <c:v>1.850000000000003E-2</c:v>
                </c:pt>
                <c:pt idx="77">
                  <c:v>1.9000000000000031E-2</c:v>
                </c:pt>
                <c:pt idx="78">
                  <c:v>1.9500000000000031E-2</c:v>
                </c:pt>
                <c:pt idx="79">
                  <c:v>2.0000000000000032E-2</c:v>
                </c:pt>
                <c:pt idx="80">
                  <c:v>2.0500000000000032E-2</c:v>
                </c:pt>
                <c:pt idx="81">
                  <c:v>2.1000000000000033E-2</c:v>
                </c:pt>
                <c:pt idx="82">
                  <c:v>2.1500000000000033E-2</c:v>
                </c:pt>
                <c:pt idx="83">
                  <c:v>2.2000000000000033E-2</c:v>
                </c:pt>
                <c:pt idx="84">
                  <c:v>2.2500000000000034E-2</c:v>
                </c:pt>
                <c:pt idx="85">
                  <c:v>2.3000000000000034E-2</c:v>
                </c:pt>
                <c:pt idx="86">
                  <c:v>2.3500000000000035E-2</c:v>
                </c:pt>
                <c:pt idx="87">
                  <c:v>2.4000000000000035E-2</c:v>
                </c:pt>
                <c:pt idx="88">
                  <c:v>2.4500000000000036E-2</c:v>
                </c:pt>
                <c:pt idx="89">
                  <c:v>2.5000000000000036E-2</c:v>
                </c:pt>
                <c:pt idx="90">
                  <c:v>2.5500000000000037E-2</c:v>
                </c:pt>
                <c:pt idx="91">
                  <c:v>2.6000000000000037E-2</c:v>
                </c:pt>
                <c:pt idx="92">
                  <c:v>2.6500000000000037E-2</c:v>
                </c:pt>
                <c:pt idx="93">
                  <c:v>2.7000000000000038E-2</c:v>
                </c:pt>
                <c:pt idx="94">
                  <c:v>2.7500000000000038E-2</c:v>
                </c:pt>
                <c:pt idx="95">
                  <c:v>2.8000000000000039E-2</c:v>
                </c:pt>
                <c:pt idx="96">
                  <c:v>2.8500000000000039E-2</c:v>
                </c:pt>
                <c:pt idx="97">
                  <c:v>2.900000000000004E-2</c:v>
                </c:pt>
                <c:pt idx="98">
                  <c:v>2.950000000000004E-2</c:v>
                </c:pt>
                <c:pt idx="99">
                  <c:v>3.0000000000000041E-2</c:v>
                </c:pt>
                <c:pt idx="100">
                  <c:v>3.0500000000000041E-2</c:v>
                </c:pt>
                <c:pt idx="101">
                  <c:v>3.1000000000000041E-2</c:v>
                </c:pt>
                <c:pt idx="102">
                  <c:v>3.1500000000000042E-2</c:v>
                </c:pt>
                <c:pt idx="103">
                  <c:v>3.2000000000000042E-2</c:v>
                </c:pt>
                <c:pt idx="104">
                  <c:v>3.2500000000000043E-2</c:v>
                </c:pt>
                <c:pt idx="105">
                  <c:v>3.3000000000000043E-2</c:v>
                </c:pt>
                <c:pt idx="106">
                  <c:v>3.3500000000000044E-2</c:v>
                </c:pt>
                <c:pt idx="107">
                  <c:v>3.4000000000000044E-2</c:v>
                </c:pt>
                <c:pt idx="108">
                  <c:v>3.4500000000000045E-2</c:v>
                </c:pt>
                <c:pt idx="109">
                  <c:v>3.5000000000000045E-2</c:v>
                </c:pt>
              </c:numCache>
            </c:numRef>
          </c:xVal>
          <c:yVal>
            <c:numRef>
              <c:f>'Displaced SABRModel Normal'!$F$7:$F$116</c:f>
              <c:numCache>
                <c:formatCode>0.00%</c:formatCode>
                <c:ptCount val="110"/>
                <c:pt idx="0">
                  <c:v>5.7702085876040372E-3</c:v>
                </c:pt>
                <c:pt idx="1">
                  <c:v>5.7734262176487002E-3</c:v>
                </c:pt>
                <c:pt idx="2">
                  <c:v>5.7745378605393929E-3</c:v>
                </c:pt>
                <c:pt idx="3">
                  <c:v>5.7745324174364107E-3</c:v>
                </c:pt>
                <c:pt idx="4">
                  <c:v>5.7738681811653871E-3</c:v>
                </c:pt>
                <c:pt idx="5">
                  <c:v>5.7728124738387213E-3</c:v>
                </c:pt>
                <c:pt idx="6">
                  <c:v>5.7715420107053821E-3</c:v>
                </c:pt>
                <c:pt idx="7">
                  <c:v>5.7701834479254137E-3</c:v>
                </c:pt>
                <c:pt idx="8">
                  <c:v>5.7688329013831259E-3</c:v>
                </c:pt>
                <c:pt idx="9">
                  <c:v>5.7675664880033435E-3</c:v>
                </c:pt>
                <c:pt idx="10">
                  <c:v>5.7664465050913686E-3</c:v>
                </c:pt>
                <c:pt idx="11">
                  <c:v>5.7655252823296107E-3</c:v>
                </c:pt>
                <c:pt idx="12">
                  <c:v>5.7648477001746058E-3</c:v>
                </c:pt>
                <c:pt idx="13">
                  <c:v>5.7644528997243157E-3</c:v>
                </c:pt>
                <c:pt idx="14">
                  <c:v>5.7643754793993921E-3</c:v>
                </c:pt>
                <c:pt idx="15">
                  <c:v>5.7646463532842109E-3</c:v>
                </c:pt>
                <c:pt idx="16">
                  <c:v>5.7652933791632974E-3</c:v>
                </c:pt>
                <c:pt idx="17">
                  <c:v>5.7663418254881782E-3</c:v>
                </c:pt>
                <c:pt idx="18">
                  <c:v>5.7678147230720185E-3</c:v>
                </c:pt>
                <c:pt idx="19">
                  <c:v>5.7697331326642008E-3</c:v>
                </c:pt>
                <c:pt idx="20">
                  <c:v>5.7721163501321636E-3</c:v>
                </c:pt>
                <c:pt idx="21">
                  <c:v>5.7749820647528044E-3</c:v>
                </c:pt>
                <c:pt idx="22">
                  <c:v>5.7783464819079295E-3</c:v>
                </c:pt>
                <c:pt idx="23">
                  <c:v>5.7822244185735021E-3</c:v>
                </c:pt>
                <c:pt idx="24">
                  <c:v>5.7866293779480476E-3</c:v>
                </c:pt>
                <c:pt idx="25">
                  <c:v>5.7915736081000256E-3</c:v>
                </c:pt>
                <c:pt idx="26">
                  <c:v>5.7970681484448257E-3</c:v>
                </c:pt>
                <c:pt idx="27">
                  <c:v>5.8031228670677448E-3</c:v>
                </c:pt>
                <c:pt idx="28">
                  <c:v>5.8097464913087413E-3</c:v>
                </c:pt>
                <c:pt idx="29">
                  <c:v>5.8169466335618609E-3</c:v>
                </c:pt>
                <c:pt idx="30">
                  <c:v>5.824729813878317E-3</c:v>
                </c:pt>
                <c:pt idx="31">
                  <c:v>5.8331014806703805E-3</c:v>
                </c:pt>
                <c:pt idx="32">
                  <c:v>5.8420660305739443E-3</c:v>
                </c:pt>
                <c:pt idx="33">
                  <c:v>5.8516268283279596E-3</c:v>
                </c:pt>
                <c:pt idx="34">
                  <c:v>5.8617862273585442E-3</c:v>
                </c:pt>
                <c:pt idx="35">
                  <c:v>5.8725455916084348E-3</c:v>
                </c:pt>
                <c:pt idx="36">
                  <c:v>5.8839053190230806E-3</c:v>
                </c:pt>
                <c:pt idx="37">
                  <c:v>5.8958648669904159E-3</c:v>
                </c:pt>
                <c:pt idx="38">
                  <c:v>5.9084227799295957E-3</c:v>
                </c:pt>
                <c:pt idx="39">
                  <c:v>5.921576719133472E-3</c:v>
                </c:pt>
                <c:pt idx="40">
                  <c:v>5.9353234948890743E-3</c:v>
                </c:pt>
                <c:pt idx="41">
                  <c:v>5.9496591008299021E-3</c:v>
                </c:pt>
                <c:pt idx="42">
                  <c:v>5.9645787504122531E-3</c:v>
                </c:pt>
                <c:pt idx="43">
                  <c:v>5.9800769153553791E-3</c:v>
                </c:pt>
                <c:pt idx="44">
                  <c:v>5.9961473658417036E-3</c:v>
                </c:pt>
                <c:pt idx="45">
                  <c:v>6.0127832122383118E-3</c:v>
                </c:pt>
                <c:pt idx="46">
                  <c:v>6.0299769480739954E-3</c:v>
                </c:pt>
                <c:pt idx="47">
                  <c:v>6.0477204939874615E-3</c:v>
                </c:pt>
                <c:pt idx="48">
                  <c:v>6.0660052423507855E-3</c:v>
                </c:pt>
                <c:pt idx="49">
                  <c:v>6.0848221022678549E-3</c:v>
                </c:pt>
                <c:pt idx="50">
                  <c:v>6.1041615446493997E-3</c:v>
                </c:pt>
                <c:pt idx="51">
                  <c:v>6.1240136470736865E-3</c:v>
                </c:pt>
                <c:pt idx="52">
                  <c:v>6.1443681381545242E-3</c:v>
                </c:pt>
                <c:pt idx="53">
                  <c:v>6.1652144411547694E-3</c:v>
                </c:pt>
                <c:pt idx="54">
                  <c:v>6.1865417166033282E-3</c:v>
                </c:pt>
                <c:pt idx="55">
                  <c:v>6.208338903696921E-3</c:v>
                </c:pt>
                <c:pt idx="56">
                  <c:v>6.2305947602912951E-3</c:v>
                </c:pt>
                <c:pt idx="57">
                  <c:v>6.2532979013130837E-3</c:v>
                </c:pt>
                <c:pt idx="58">
                  <c:v>6.2764368354495913E-3</c:v>
                </c:pt>
                <c:pt idx="59">
                  <c:v>6.2999999999999992E-3</c:v>
                </c:pt>
                <c:pt idx="60">
                  <c:v>6.3239757937958727E-3</c:v>
                </c:pt>
                <c:pt idx="61">
                  <c:v>6.3483526081263416E-3</c:v>
                </c:pt>
                <c:pt idx="62">
                  <c:v>6.3731188556234745E-3</c:v>
                </c:pt>
                <c:pt idx="63">
                  <c:v>6.3982629970874829E-3</c:v>
                </c:pt>
                <c:pt idx="64">
                  <c:v>6.4237735662500146E-3</c:v>
                </c:pt>
                <c:pt idx="65">
                  <c:v>6.4496391924926044E-3</c:v>
                </c:pt>
                <c:pt idx="66">
                  <c:v>6.4758486215528207E-3</c:v>
                </c:pt>
                <c:pt idx="67">
                  <c:v>6.5023907342651819E-3</c:v>
                </c:pt>
                <c:pt idx="68">
                  <c:v>6.5292545633949756E-3</c:v>
                </c:pt>
                <c:pt idx="69">
                  <c:v>6.5564293086344495E-3</c:v>
                </c:pt>
                <c:pt idx="70">
                  <c:v>6.5839043498373308E-3</c:v>
                </c:pt>
                <c:pt idx="71">
                  <c:v>6.6116692585756207E-3</c:v>
                </c:pt>
                <c:pt idx="72">
                  <c:v>6.6397138081059053E-3</c:v>
                </c:pt>
                <c:pt idx="73">
                  <c:v>6.6680279818367655E-3</c:v>
                </c:pt>
                <c:pt idx="74">
                  <c:v>6.6966019803903556E-3</c:v>
                </c:pt>
                <c:pt idx="75">
                  <c:v>6.7254262273514038E-3</c:v>
                </c:pt>
                <c:pt idx="76">
                  <c:v>6.7544913737978707E-3</c:v>
                </c:pt>
                <c:pt idx="77">
                  <c:v>6.7837883017049013E-3</c:v>
                </c:pt>
                <c:pt idx="78">
                  <c:v>6.8133081263126406E-3</c:v>
                </c:pt>
                <c:pt idx="79">
                  <c:v>6.8430421975456618E-3</c:v>
                </c:pt>
                <c:pt idx="80">
                  <c:v>6.8729821005682895E-3</c:v>
                </c:pt>
                <c:pt idx="81">
                  <c:v>6.9031196555573862E-3</c:v>
                </c:pt>
                <c:pt idx="82">
                  <c:v>6.9334469167693933E-3</c:v>
                </c:pt>
                <c:pt idx="83">
                  <c:v>6.9639561709753592E-3</c:v>
                </c:pt>
                <c:pt idx="84">
                  <c:v>6.9946399353326659E-3</c:v>
                </c:pt>
                <c:pt idx="85">
                  <c:v>7.0254909547586945E-3</c:v>
                </c:pt>
                <c:pt idx="86">
                  <c:v>7.0565021988668614E-3</c:v>
                </c:pt>
                <c:pt idx="87">
                  <c:v>7.0876668585216577E-3</c:v>
                </c:pt>
                <c:pt idx="88">
                  <c:v>7.1189783420648458E-3</c:v>
                </c:pt>
                <c:pt idx="89">
                  <c:v>7.1504302712613876E-3</c:v>
                </c:pt>
                <c:pt idx="90">
                  <c:v>7.1820164770092657E-3</c:v>
                </c:pt>
                <c:pt idx="91">
                  <c:v>7.2137309948541581E-3</c:v>
                </c:pt>
                <c:pt idx="92">
                  <c:v>7.2455680603460216E-3</c:v>
                </c:pt>
                <c:pt idx="93">
                  <c:v>7.2775221042713405E-3</c:v>
                </c:pt>
                <c:pt idx="94">
                  <c:v>7.309587747791794E-3</c:v>
                </c:pt>
                <c:pt idx="95">
                  <c:v>7.3417597975167287E-3</c:v>
                </c:pt>
                <c:pt idx="96">
                  <c:v>7.3740332405344807E-3</c:v>
                </c:pt>
                <c:pt idx="97">
                  <c:v>7.4064032394245338E-3</c:v>
                </c:pt>
                <c:pt idx="98">
                  <c:v>7.4388651272703958E-3</c:v>
                </c:pt>
                <c:pt idx="99">
                  <c:v>7.4714144026905892E-3</c:v>
                </c:pt>
                <c:pt idx="100">
                  <c:v>7.5040467249032992E-3</c:v>
                </c:pt>
                <c:pt idx="101">
                  <c:v>7.536757908838101E-3</c:v>
                </c:pt>
                <c:pt idx="102">
                  <c:v>7.5695439203064974E-3</c:v>
                </c:pt>
                <c:pt idx="103">
                  <c:v>7.602400871241562E-3</c:v>
                </c:pt>
                <c:pt idx="104">
                  <c:v>7.6353250150152764E-3</c:v>
                </c:pt>
                <c:pt idx="105">
                  <c:v>7.6683127418408535E-3</c:v>
                </c:pt>
                <c:pt idx="106">
                  <c:v>7.7013605742664512E-3</c:v>
                </c:pt>
                <c:pt idx="107">
                  <c:v>7.734465162765069E-3</c:v>
                </c:pt>
                <c:pt idx="108">
                  <c:v>7.767623281425013E-3</c:v>
                </c:pt>
                <c:pt idx="109">
                  <c:v>7.8008318237438191E-3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68304"/>
        <c:axId val="217667744"/>
      </c:scatterChart>
      <c:valAx>
        <c:axId val="2176683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217667744"/>
        <c:crosses val="autoZero"/>
        <c:crossBetween val="midCat"/>
      </c:valAx>
      <c:valAx>
        <c:axId val="217667744"/>
        <c:scaling>
          <c:orientation val="minMax"/>
          <c:max val="0.0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2176683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de-DE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Price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'Displaced SABRModel Normal'!$G$6</c:f>
              <c:strCache>
                <c:ptCount val="1"/>
                <c:pt idx="0">
                  <c:v>option price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'Displaced SABRModel Normal'!$E$7:$E$116</c:f>
              <c:numCache>
                <c:formatCode>0.00%</c:formatCode>
                <c:ptCount val="110"/>
                <c:pt idx="0">
                  <c:v>-1.9499999999999997E-2</c:v>
                </c:pt>
                <c:pt idx="1">
                  <c:v>-1.8999999999999996E-2</c:v>
                </c:pt>
                <c:pt idx="2">
                  <c:v>-1.8499999999999996E-2</c:v>
                </c:pt>
                <c:pt idx="3">
                  <c:v>-1.7999999999999995E-2</c:v>
                </c:pt>
                <c:pt idx="4">
                  <c:v>-1.7499999999999995E-2</c:v>
                </c:pt>
                <c:pt idx="5">
                  <c:v>-1.6999999999999994E-2</c:v>
                </c:pt>
                <c:pt idx="6">
                  <c:v>-1.6499999999999994E-2</c:v>
                </c:pt>
                <c:pt idx="7">
                  <c:v>-1.5999999999999993E-2</c:v>
                </c:pt>
                <c:pt idx="8">
                  <c:v>-1.5499999999999993E-2</c:v>
                </c:pt>
                <c:pt idx="9">
                  <c:v>-1.4999999999999993E-2</c:v>
                </c:pt>
                <c:pt idx="10">
                  <c:v>-1.4499999999999992E-2</c:v>
                </c:pt>
                <c:pt idx="11">
                  <c:v>-1.3999999999999992E-2</c:v>
                </c:pt>
                <c:pt idx="12">
                  <c:v>-1.3499999999999991E-2</c:v>
                </c:pt>
                <c:pt idx="13">
                  <c:v>-1.2999999999999991E-2</c:v>
                </c:pt>
                <c:pt idx="14">
                  <c:v>-1.249999999999999E-2</c:v>
                </c:pt>
                <c:pt idx="15">
                  <c:v>-1.199999999999999E-2</c:v>
                </c:pt>
                <c:pt idx="16">
                  <c:v>-1.1499999999999989E-2</c:v>
                </c:pt>
                <c:pt idx="17">
                  <c:v>-1.0999999999999989E-2</c:v>
                </c:pt>
                <c:pt idx="18">
                  <c:v>-1.0499999999999989E-2</c:v>
                </c:pt>
                <c:pt idx="19">
                  <c:v>-9.9999999999999881E-3</c:v>
                </c:pt>
                <c:pt idx="20">
                  <c:v>-9.4999999999999876E-3</c:v>
                </c:pt>
                <c:pt idx="21">
                  <c:v>-8.9999999999999872E-3</c:v>
                </c:pt>
                <c:pt idx="22">
                  <c:v>-8.4999999999999867E-3</c:v>
                </c:pt>
                <c:pt idx="23">
                  <c:v>-7.9999999999999863E-3</c:v>
                </c:pt>
                <c:pt idx="24">
                  <c:v>-7.4999999999999858E-3</c:v>
                </c:pt>
                <c:pt idx="25">
                  <c:v>-6.9999999999999854E-3</c:v>
                </c:pt>
                <c:pt idx="26">
                  <c:v>-6.499999999999985E-3</c:v>
                </c:pt>
                <c:pt idx="27">
                  <c:v>-5.9999999999999845E-3</c:v>
                </c:pt>
                <c:pt idx="28">
                  <c:v>-5.4999999999999841E-3</c:v>
                </c:pt>
                <c:pt idx="29">
                  <c:v>-4.9999999999999836E-3</c:v>
                </c:pt>
                <c:pt idx="30">
                  <c:v>-4.4999999999999832E-3</c:v>
                </c:pt>
                <c:pt idx="31">
                  <c:v>-3.9999999999999827E-3</c:v>
                </c:pt>
                <c:pt idx="32">
                  <c:v>-3.4999999999999827E-3</c:v>
                </c:pt>
                <c:pt idx="33">
                  <c:v>-2.9999999999999827E-3</c:v>
                </c:pt>
                <c:pt idx="34">
                  <c:v>-2.4999999999999827E-3</c:v>
                </c:pt>
                <c:pt idx="35">
                  <c:v>-1.9999999999999827E-3</c:v>
                </c:pt>
                <c:pt idx="36">
                  <c:v>-1.4999999999999827E-3</c:v>
                </c:pt>
                <c:pt idx="37">
                  <c:v>-9.9999999999998267E-4</c:v>
                </c:pt>
                <c:pt idx="38">
                  <c:v>-4.9999999999998266E-4</c:v>
                </c:pt>
                <c:pt idx="39">
                  <c:v>1.7347234759768071E-17</c:v>
                </c:pt>
                <c:pt idx="40">
                  <c:v>5.0000000000001736E-4</c:v>
                </c:pt>
                <c:pt idx="41">
                  <c:v>1.0000000000000174E-3</c:v>
                </c:pt>
                <c:pt idx="42">
                  <c:v>1.5000000000000174E-3</c:v>
                </c:pt>
                <c:pt idx="43">
                  <c:v>2.0000000000000174E-3</c:v>
                </c:pt>
                <c:pt idx="44">
                  <c:v>2.5000000000000174E-3</c:v>
                </c:pt>
                <c:pt idx="45">
                  <c:v>3.0000000000000174E-3</c:v>
                </c:pt>
                <c:pt idx="46">
                  <c:v>3.5000000000000174E-3</c:v>
                </c:pt>
                <c:pt idx="47">
                  <c:v>4.0000000000000174E-3</c:v>
                </c:pt>
                <c:pt idx="48">
                  <c:v>4.5000000000000179E-3</c:v>
                </c:pt>
                <c:pt idx="49">
                  <c:v>5.0000000000000183E-3</c:v>
                </c:pt>
                <c:pt idx="50">
                  <c:v>5.5000000000000188E-3</c:v>
                </c:pt>
                <c:pt idx="51">
                  <c:v>6.0000000000000192E-3</c:v>
                </c:pt>
                <c:pt idx="52">
                  <c:v>6.5000000000000197E-3</c:v>
                </c:pt>
                <c:pt idx="53">
                  <c:v>7.0000000000000201E-3</c:v>
                </c:pt>
                <c:pt idx="54">
                  <c:v>7.5000000000000205E-3</c:v>
                </c:pt>
                <c:pt idx="55">
                  <c:v>8.000000000000021E-3</c:v>
                </c:pt>
                <c:pt idx="56">
                  <c:v>8.5000000000000214E-3</c:v>
                </c:pt>
                <c:pt idx="57">
                  <c:v>9.0000000000000219E-3</c:v>
                </c:pt>
                <c:pt idx="58">
                  <c:v>9.5000000000000223E-3</c:v>
                </c:pt>
                <c:pt idx="59">
                  <c:v>1.0000000000000023E-2</c:v>
                </c:pt>
                <c:pt idx="60">
                  <c:v>1.0500000000000023E-2</c:v>
                </c:pt>
                <c:pt idx="61">
                  <c:v>1.1000000000000024E-2</c:v>
                </c:pt>
                <c:pt idx="62">
                  <c:v>1.1500000000000024E-2</c:v>
                </c:pt>
                <c:pt idx="63">
                  <c:v>1.2000000000000025E-2</c:v>
                </c:pt>
                <c:pt idx="64">
                  <c:v>1.2500000000000025E-2</c:v>
                </c:pt>
                <c:pt idx="65">
                  <c:v>1.3000000000000025E-2</c:v>
                </c:pt>
                <c:pt idx="66">
                  <c:v>1.3500000000000026E-2</c:v>
                </c:pt>
                <c:pt idx="67">
                  <c:v>1.4000000000000026E-2</c:v>
                </c:pt>
                <c:pt idx="68">
                  <c:v>1.4500000000000027E-2</c:v>
                </c:pt>
                <c:pt idx="69">
                  <c:v>1.5000000000000027E-2</c:v>
                </c:pt>
                <c:pt idx="70">
                  <c:v>1.5500000000000028E-2</c:v>
                </c:pt>
                <c:pt idx="71">
                  <c:v>1.6000000000000028E-2</c:v>
                </c:pt>
                <c:pt idx="72">
                  <c:v>1.6500000000000029E-2</c:v>
                </c:pt>
                <c:pt idx="73">
                  <c:v>1.7000000000000029E-2</c:v>
                </c:pt>
                <c:pt idx="74">
                  <c:v>1.7500000000000029E-2</c:v>
                </c:pt>
                <c:pt idx="75">
                  <c:v>1.800000000000003E-2</c:v>
                </c:pt>
                <c:pt idx="76">
                  <c:v>1.850000000000003E-2</c:v>
                </c:pt>
                <c:pt idx="77">
                  <c:v>1.9000000000000031E-2</c:v>
                </c:pt>
                <c:pt idx="78">
                  <c:v>1.9500000000000031E-2</c:v>
                </c:pt>
                <c:pt idx="79">
                  <c:v>2.0000000000000032E-2</c:v>
                </c:pt>
                <c:pt idx="80">
                  <c:v>2.0500000000000032E-2</c:v>
                </c:pt>
                <c:pt idx="81">
                  <c:v>2.1000000000000033E-2</c:v>
                </c:pt>
                <c:pt idx="82">
                  <c:v>2.1500000000000033E-2</c:v>
                </c:pt>
                <c:pt idx="83">
                  <c:v>2.2000000000000033E-2</c:v>
                </c:pt>
                <c:pt idx="84">
                  <c:v>2.2500000000000034E-2</c:v>
                </c:pt>
                <c:pt idx="85">
                  <c:v>2.3000000000000034E-2</c:v>
                </c:pt>
                <c:pt idx="86">
                  <c:v>2.3500000000000035E-2</c:v>
                </c:pt>
                <c:pt idx="87">
                  <c:v>2.4000000000000035E-2</c:v>
                </c:pt>
                <c:pt idx="88">
                  <c:v>2.4500000000000036E-2</c:v>
                </c:pt>
                <c:pt idx="89">
                  <c:v>2.5000000000000036E-2</c:v>
                </c:pt>
                <c:pt idx="90">
                  <c:v>2.5500000000000037E-2</c:v>
                </c:pt>
                <c:pt idx="91">
                  <c:v>2.6000000000000037E-2</c:v>
                </c:pt>
                <c:pt idx="92">
                  <c:v>2.6500000000000037E-2</c:v>
                </c:pt>
                <c:pt idx="93">
                  <c:v>2.7000000000000038E-2</c:v>
                </c:pt>
                <c:pt idx="94">
                  <c:v>2.7500000000000038E-2</c:v>
                </c:pt>
                <c:pt idx="95">
                  <c:v>2.8000000000000039E-2</c:v>
                </c:pt>
                <c:pt idx="96">
                  <c:v>2.8500000000000039E-2</c:v>
                </c:pt>
                <c:pt idx="97">
                  <c:v>2.900000000000004E-2</c:v>
                </c:pt>
                <c:pt idx="98">
                  <c:v>2.950000000000004E-2</c:v>
                </c:pt>
                <c:pt idx="99">
                  <c:v>3.0000000000000041E-2</c:v>
                </c:pt>
                <c:pt idx="100">
                  <c:v>3.0500000000000041E-2</c:v>
                </c:pt>
                <c:pt idx="101">
                  <c:v>3.1000000000000041E-2</c:v>
                </c:pt>
                <c:pt idx="102">
                  <c:v>3.1500000000000042E-2</c:v>
                </c:pt>
                <c:pt idx="103">
                  <c:v>3.2000000000000042E-2</c:v>
                </c:pt>
                <c:pt idx="104">
                  <c:v>3.2500000000000043E-2</c:v>
                </c:pt>
                <c:pt idx="105">
                  <c:v>3.3000000000000043E-2</c:v>
                </c:pt>
                <c:pt idx="106">
                  <c:v>3.3500000000000044E-2</c:v>
                </c:pt>
                <c:pt idx="107">
                  <c:v>3.4000000000000044E-2</c:v>
                </c:pt>
                <c:pt idx="108">
                  <c:v>3.4500000000000045E-2</c:v>
                </c:pt>
                <c:pt idx="109">
                  <c:v>3.5000000000000045E-2</c:v>
                </c:pt>
              </c:numCache>
            </c:numRef>
          </c:xVal>
          <c:yVal>
            <c:numRef>
              <c:f>'Displaced SABRModel Normal'!$G$7:$G$116</c:f>
              <c:numCache>
                <c:formatCode>0.00%</c:formatCode>
                <c:ptCount val="110"/>
                <c:pt idx="0">
                  <c:v>3.112471953202562E-2</c:v>
                </c:pt>
                <c:pt idx="1">
                  <c:v>3.0692027076847081E-2</c:v>
                </c:pt>
                <c:pt idx="2">
                  <c:v>3.0259481271078827E-2</c:v>
                </c:pt>
                <c:pt idx="3">
                  <c:v>2.9827975084240142E-2</c:v>
                </c:pt>
                <c:pt idx="4">
                  <c:v>2.9397947595933716E-2</c:v>
                </c:pt>
                <c:pt idx="5">
                  <c:v>2.896967890126257E-2</c:v>
                </c:pt>
                <c:pt idx="6">
                  <c:v>2.8543375918927246E-2</c:v>
                </c:pt>
                <c:pt idx="7">
                  <c:v>2.8119206546967104E-2</c:v>
                </c:pt>
                <c:pt idx="8">
                  <c:v>2.7697315848374687E-2</c:v>
                </c:pt>
                <c:pt idx="9">
                  <c:v>2.7277834636447083E-2</c:v>
                </c:pt>
                <c:pt idx="10">
                  <c:v>2.686088439709965E-2</c:v>
                </c:pt>
                <c:pt idx="11">
                  <c:v>2.6446580269271672E-2</c:v>
                </c:pt>
                <c:pt idx="12">
                  <c:v>2.6035032917186448E-2</c:v>
                </c:pt>
                <c:pt idx="13">
                  <c:v>2.5626349731495308E-2</c:v>
                </c:pt>
                <c:pt idx="14">
                  <c:v>2.5220635603250958E-2</c:v>
                </c:pt>
                <c:pt idx="15">
                  <c:v>2.4817993414120894E-2</c:v>
                </c:pt>
                <c:pt idx="16">
                  <c:v>2.4418524330950073E-2</c:v>
                </c:pt>
                <c:pt idx="17">
                  <c:v>2.4022327960949653E-2</c:v>
                </c:pt>
                <c:pt idx="18">
                  <c:v>2.3629502404760912E-2</c:v>
                </c:pt>
                <c:pt idx="19">
                  <c:v>2.3240144232904849E-2</c:v>
                </c:pt>
                <c:pt idx="20">
                  <c:v>2.2854348403694935E-2</c:v>
                </c:pt>
                <c:pt idx="21">
                  <c:v>2.2472208135879974E-2</c:v>
                </c:pt>
                <c:pt idx="22">
                  <c:v>2.2093814746115867E-2</c:v>
                </c:pt>
                <c:pt idx="23">
                  <c:v>2.1719257459246622E-2</c:v>
                </c:pt>
                <c:pt idx="24">
                  <c:v>2.134862319794013E-2</c:v>
                </c:pt>
                <c:pt idx="25">
                  <c:v>2.0981996357238592E-2</c:v>
                </c:pt>
                <c:pt idx="26">
                  <c:v>2.0619458568894702E-2</c:v>
                </c:pt>
                <c:pt idx="27">
                  <c:v>2.0261088459870263E-2</c:v>
                </c:pt>
                <c:pt idx="28">
                  <c:v>1.9906961409004491E-2</c:v>
                </c:pt>
                <c:pt idx="29">
                  <c:v>1.9557149305566308E-2</c:v>
                </c:pt>
                <c:pt idx="30">
                  <c:v>1.9211720313154795E-2</c:v>
                </c:pt>
                <c:pt idx="31">
                  <c:v>1.8870738642180931E-2</c:v>
                </c:pt>
                <c:pt idx="32">
                  <c:v>1.8534264333935069E-2</c:v>
                </c:pt>
                <c:pt idx="33">
                  <c:v>1.8202353059008053E-2</c:v>
                </c:pt>
                <c:pt idx="34">
                  <c:v>1.7875055932581374E-2</c:v>
                </c:pt>
                <c:pt idx="35">
                  <c:v>1.7552419348831422E-2</c:v>
                </c:pt>
                <c:pt idx="36">
                  <c:v>1.723448483640222E-2</c:v>
                </c:pt>
                <c:pt idx="37">
                  <c:v>1.6921288936592293E-2</c:v>
                </c:pt>
                <c:pt idx="38">
                  <c:v>1.6612863105577278E-2</c:v>
                </c:pt>
                <c:pt idx="39">
                  <c:v>1.6309233641654257E-2</c:v>
                </c:pt>
                <c:pt idx="40">
                  <c:v>1.6010421638152122E-2</c:v>
                </c:pt>
                <c:pt idx="41">
                  <c:v>1.5716442962310489E-2</c:v>
                </c:pt>
                <c:pt idx="42">
                  <c:v>1.5427308260093199E-2</c:v>
                </c:pt>
                <c:pt idx="43">
                  <c:v>1.5143022986577442E-2</c:v>
                </c:pt>
                <c:pt idx="44">
                  <c:v>1.4863587461252416E-2</c:v>
                </c:pt>
                <c:pt idx="45">
                  <c:v>1.4588996947276448E-2</c:v>
                </c:pt>
                <c:pt idx="46">
                  <c:v>1.4319241753483638E-2</c:v>
                </c:pt>
                <c:pt idx="47">
                  <c:v>1.4054307357704573E-2</c:v>
                </c:pt>
                <c:pt idx="48">
                  <c:v>1.3794174549772262E-2</c:v>
                </c:pt>
                <c:pt idx="49">
                  <c:v>1.3538819592427153E-2</c:v>
                </c:pt>
                <c:pt idx="50">
                  <c:v>1.3288214398213986E-2</c:v>
                </c:pt>
                <c:pt idx="51">
                  <c:v>1.3042326720378503E-2</c:v>
                </c:pt>
                <c:pt idx="52">
                  <c:v>1.2801120355723242E-2</c:v>
                </c:pt>
                <c:pt idx="53">
                  <c:v>1.2564555357366062E-2</c:v>
                </c:pt>
                <c:pt idx="54">
                  <c:v>1.2332588255361147E-2</c:v>
                </c:pt>
                <c:pt idx="55">
                  <c:v>1.2105172283187899E-2</c:v>
                </c:pt>
                <c:pt idx="56">
                  <c:v>1.188225760818145E-2</c:v>
                </c:pt>
                <c:pt idx="57">
                  <c:v>1.1663791564071603E-2</c:v>
                </c:pt>
                <c:pt idx="58">
                  <c:v>1.1449718883906631E-2</c:v>
                </c:pt>
                <c:pt idx="59">
                  <c:v>1.1239981931762448E-2</c:v>
                </c:pt>
                <c:pt idx="60">
                  <c:v>1.103452093177017E-2</c:v>
                </c:pt>
                <c:pt idx="61">
                  <c:v>1.0833274193142237E-2</c:v>
                </c:pt>
                <c:pt idx="62">
                  <c:v>1.0636178330017357E-2</c:v>
                </c:pt>
                <c:pt idx="63">
                  <c:v>1.0443168475096094E-2</c:v>
                </c:pt>
                <c:pt idx="64">
                  <c:v>1.0254178486182141E-2</c:v>
                </c:pt>
                <c:pt idx="65">
                  <c:v>1.0069141144887661E-2</c:v>
                </c:pt>
                <c:pt idx="66">
                  <c:v>9.8879883468967512E-3</c:v>
                </c:pt>
                <c:pt idx="67">
                  <c:v>9.7106512833113508E-3</c:v>
                </c:pt>
                <c:pt idx="68">
                  <c:v>9.5370606127235975E-3</c:v>
                </c:pt>
                <c:pt idx="69">
                  <c:v>9.3671466237731441E-3</c:v>
                </c:pt>
                <c:pt idx="70">
                  <c:v>9.2008393880475322E-3</c:v>
                </c:pt>
                <c:pt idx="71">
                  <c:v>9.0380689032791579E-3</c:v>
                </c:pt>
                <c:pt idx="72">
                  <c:v>8.87876522687241E-3</c:v>
                </c:pt>
                <c:pt idx="73">
                  <c:v>8.7228585998690832E-3</c:v>
                </c:pt>
                <c:pt idx="74">
                  <c:v>8.5702795615225803E-3</c:v>
                </c:pt>
                <c:pt idx="75">
                  <c:v>8.4209590547042468E-3</c:v>
                </c:pt>
                <c:pt idx="76">
                  <c:v>8.2748285224126163E-3</c:v>
                </c:pt>
                <c:pt idx="77">
                  <c:v>8.1318199956909813E-3</c:v>
                </c:pt>
                <c:pt idx="78">
                  <c:v>7.9918661732896988E-3</c:v>
                </c:pt>
                <c:pt idx="79">
                  <c:v>7.8549004934320345E-3</c:v>
                </c:pt>
                <c:pt idx="80">
                  <c:v>7.7208571980580702E-3</c:v>
                </c:pt>
                <c:pt idx="81">
                  <c:v>7.5896713899335543E-3</c:v>
                </c:pt>
                <c:pt idx="82">
                  <c:v>7.4612790830148913E-3</c:v>
                </c:pt>
                <c:pt idx="83">
                  <c:v>7.3356172464649344E-3</c:v>
                </c:pt>
                <c:pt idx="84">
                  <c:v>7.2126238427106951E-3</c:v>
                </c:pt>
                <c:pt idx="85">
                  <c:v>7.092237859930333E-3</c:v>
                </c:pt>
                <c:pt idx="86">
                  <c:v>6.974399339348074E-3</c:v>
                </c:pt>
                <c:pt idx="87">
                  <c:v>6.8590493977062697E-3</c:v>
                </c:pt>
                <c:pt idx="88">
                  <c:v>6.7461302452717729E-3</c:v>
                </c:pt>
                <c:pt idx="89">
                  <c:v>6.6355851997210369E-3</c:v>
                </c:pt>
                <c:pt idx="90">
                  <c:v>6.5273586962336537E-3</c:v>
                </c:pt>
                <c:pt idx="91">
                  <c:v>6.4213962941096414E-3</c:v>
                </c:pt>
                <c:pt idx="92">
                  <c:v>6.3176446802099889E-3</c:v>
                </c:pt>
                <c:pt idx="93">
                  <c:v>6.21605166950423E-3</c:v>
                </c:pt>
                <c:pt idx="94">
                  <c:v>6.1165662029933248E-3</c:v>
                </c:pt>
                <c:pt idx="95">
                  <c:v>6.0191383432598071E-3</c:v>
                </c:pt>
                <c:pt idx="96">
                  <c:v>5.9237192678822902E-3</c:v>
                </c:pt>
                <c:pt idx="97">
                  <c:v>5.8302612609356045E-3</c:v>
                </c:pt>
                <c:pt idx="98">
                  <c:v>5.7387177027833922E-3</c:v>
                </c:pt>
                <c:pt idx="99">
                  <c:v>5.6490430583554917E-3</c:v>
                </c:pt>
                <c:pt idx="100">
                  <c:v>5.5611928640888304E-3</c:v>
                </c:pt>
                <c:pt idx="101">
                  <c:v>5.4751237136970591E-3</c:v>
                </c:pt>
                <c:pt idx="102">
                  <c:v>5.3907932429217891E-3</c:v>
                </c:pt>
                <c:pt idx="103">
                  <c:v>5.3081601134063114E-3</c:v>
                </c:pt>
                <c:pt idx="104">
                  <c:v>5.2271839958212525E-3</c:v>
                </c:pt>
                <c:pt idx="105">
                  <c:v>5.1478255523607075E-3</c:v>
                </c:pt>
                <c:pt idx="106">
                  <c:v>5.070046418717937E-3</c:v>
                </c:pt>
                <c:pt idx="107">
                  <c:v>4.9938091856394414E-3</c:v>
                </c:pt>
                <c:pt idx="108">
                  <c:v>4.9190773801481152E-3</c:v>
                </c:pt>
                <c:pt idx="109">
                  <c:v>4.8458154465171339E-3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60032"/>
        <c:axId val="220660592"/>
      </c:scatterChart>
      <c:valAx>
        <c:axId val="2206600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220660592"/>
        <c:crosses val="autoZero"/>
        <c:crossBetween val="midCat"/>
      </c:valAx>
      <c:valAx>
        <c:axId val="2206605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2206600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de-DE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Density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'Displaced SABRModel Normal'!$H$6</c:f>
              <c:strCache>
                <c:ptCount val="1"/>
                <c:pt idx="0">
                  <c:v>density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'Displaced SABRModel Normal'!$E$7:$E$116</c:f>
              <c:numCache>
                <c:formatCode>0.00%</c:formatCode>
                <c:ptCount val="110"/>
                <c:pt idx="0">
                  <c:v>-1.9499999999999997E-2</c:v>
                </c:pt>
                <c:pt idx="1">
                  <c:v>-1.8999999999999996E-2</c:v>
                </c:pt>
                <c:pt idx="2">
                  <c:v>-1.8499999999999996E-2</c:v>
                </c:pt>
                <c:pt idx="3">
                  <c:v>-1.7999999999999995E-2</c:v>
                </c:pt>
                <c:pt idx="4">
                  <c:v>-1.7499999999999995E-2</c:v>
                </c:pt>
                <c:pt idx="5">
                  <c:v>-1.6999999999999994E-2</c:v>
                </c:pt>
                <c:pt idx="6">
                  <c:v>-1.6499999999999994E-2</c:v>
                </c:pt>
                <c:pt idx="7">
                  <c:v>-1.5999999999999993E-2</c:v>
                </c:pt>
                <c:pt idx="8">
                  <c:v>-1.5499999999999993E-2</c:v>
                </c:pt>
                <c:pt idx="9">
                  <c:v>-1.4999999999999993E-2</c:v>
                </c:pt>
                <c:pt idx="10">
                  <c:v>-1.4499999999999992E-2</c:v>
                </c:pt>
                <c:pt idx="11">
                  <c:v>-1.3999999999999992E-2</c:v>
                </c:pt>
                <c:pt idx="12">
                  <c:v>-1.3499999999999991E-2</c:v>
                </c:pt>
                <c:pt idx="13">
                  <c:v>-1.2999999999999991E-2</c:v>
                </c:pt>
                <c:pt idx="14">
                  <c:v>-1.249999999999999E-2</c:v>
                </c:pt>
                <c:pt idx="15">
                  <c:v>-1.199999999999999E-2</c:v>
                </c:pt>
                <c:pt idx="16">
                  <c:v>-1.1499999999999989E-2</c:v>
                </c:pt>
                <c:pt idx="17">
                  <c:v>-1.0999999999999989E-2</c:v>
                </c:pt>
                <c:pt idx="18">
                  <c:v>-1.0499999999999989E-2</c:v>
                </c:pt>
                <c:pt idx="19">
                  <c:v>-9.9999999999999881E-3</c:v>
                </c:pt>
                <c:pt idx="20">
                  <c:v>-9.4999999999999876E-3</c:v>
                </c:pt>
                <c:pt idx="21">
                  <c:v>-8.9999999999999872E-3</c:v>
                </c:pt>
                <c:pt idx="22">
                  <c:v>-8.4999999999999867E-3</c:v>
                </c:pt>
                <c:pt idx="23">
                  <c:v>-7.9999999999999863E-3</c:v>
                </c:pt>
                <c:pt idx="24">
                  <c:v>-7.4999999999999858E-3</c:v>
                </c:pt>
                <c:pt idx="25">
                  <c:v>-6.9999999999999854E-3</c:v>
                </c:pt>
                <c:pt idx="26">
                  <c:v>-6.499999999999985E-3</c:v>
                </c:pt>
                <c:pt idx="27">
                  <c:v>-5.9999999999999845E-3</c:v>
                </c:pt>
                <c:pt idx="28">
                  <c:v>-5.4999999999999841E-3</c:v>
                </c:pt>
                <c:pt idx="29">
                  <c:v>-4.9999999999999836E-3</c:v>
                </c:pt>
                <c:pt idx="30">
                  <c:v>-4.4999999999999832E-3</c:v>
                </c:pt>
                <c:pt idx="31">
                  <c:v>-3.9999999999999827E-3</c:v>
                </c:pt>
                <c:pt idx="32">
                  <c:v>-3.4999999999999827E-3</c:v>
                </c:pt>
                <c:pt idx="33">
                  <c:v>-2.9999999999999827E-3</c:v>
                </c:pt>
                <c:pt idx="34">
                  <c:v>-2.4999999999999827E-3</c:v>
                </c:pt>
                <c:pt idx="35">
                  <c:v>-1.9999999999999827E-3</c:v>
                </c:pt>
                <c:pt idx="36">
                  <c:v>-1.4999999999999827E-3</c:v>
                </c:pt>
                <c:pt idx="37">
                  <c:v>-9.9999999999998267E-4</c:v>
                </c:pt>
                <c:pt idx="38">
                  <c:v>-4.9999999999998266E-4</c:v>
                </c:pt>
                <c:pt idx="39">
                  <c:v>1.7347234759768071E-17</c:v>
                </c:pt>
                <c:pt idx="40">
                  <c:v>5.0000000000001736E-4</c:v>
                </c:pt>
                <c:pt idx="41">
                  <c:v>1.0000000000000174E-3</c:v>
                </c:pt>
                <c:pt idx="42">
                  <c:v>1.5000000000000174E-3</c:v>
                </c:pt>
                <c:pt idx="43">
                  <c:v>2.0000000000000174E-3</c:v>
                </c:pt>
                <c:pt idx="44">
                  <c:v>2.5000000000000174E-3</c:v>
                </c:pt>
                <c:pt idx="45">
                  <c:v>3.0000000000000174E-3</c:v>
                </c:pt>
                <c:pt idx="46">
                  <c:v>3.5000000000000174E-3</c:v>
                </c:pt>
                <c:pt idx="47">
                  <c:v>4.0000000000000174E-3</c:v>
                </c:pt>
                <c:pt idx="48">
                  <c:v>4.5000000000000179E-3</c:v>
                </c:pt>
                <c:pt idx="49">
                  <c:v>5.0000000000000183E-3</c:v>
                </c:pt>
                <c:pt idx="50">
                  <c:v>5.5000000000000188E-3</c:v>
                </c:pt>
                <c:pt idx="51">
                  <c:v>6.0000000000000192E-3</c:v>
                </c:pt>
                <c:pt idx="52">
                  <c:v>6.5000000000000197E-3</c:v>
                </c:pt>
                <c:pt idx="53">
                  <c:v>7.0000000000000201E-3</c:v>
                </c:pt>
                <c:pt idx="54">
                  <c:v>7.5000000000000205E-3</c:v>
                </c:pt>
                <c:pt idx="55">
                  <c:v>8.000000000000021E-3</c:v>
                </c:pt>
                <c:pt idx="56">
                  <c:v>8.5000000000000214E-3</c:v>
                </c:pt>
                <c:pt idx="57">
                  <c:v>9.0000000000000219E-3</c:v>
                </c:pt>
                <c:pt idx="58">
                  <c:v>9.5000000000000223E-3</c:v>
                </c:pt>
                <c:pt idx="59">
                  <c:v>1.0000000000000023E-2</c:v>
                </c:pt>
                <c:pt idx="60">
                  <c:v>1.0500000000000023E-2</c:v>
                </c:pt>
                <c:pt idx="61">
                  <c:v>1.1000000000000024E-2</c:v>
                </c:pt>
                <c:pt idx="62">
                  <c:v>1.1500000000000024E-2</c:v>
                </c:pt>
                <c:pt idx="63">
                  <c:v>1.2000000000000025E-2</c:v>
                </c:pt>
                <c:pt idx="64">
                  <c:v>1.2500000000000025E-2</c:v>
                </c:pt>
                <c:pt idx="65">
                  <c:v>1.3000000000000025E-2</c:v>
                </c:pt>
                <c:pt idx="66">
                  <c:v>1.3500000000000026E-2</c:v>
                </c:pt>
                <c:pt idx="67">
                  <c:v>1.4000000000000026E-2</c:v>
                </c:pt>
                <c:pt idx="68">
                  <c:v>1.4500000000000027E-2</c:v>
                </c:pt>
                <c:pt idx="69">
                  <c:v>1.5000000000000027E-2</c:v>
                </c:pt>
                <c:pt idx="70">
                  <c:v>1.5500000000000028E-2</c:v>
                </c:pt>
                <c:pt idx="71">
                  <c:v>1.6000000000000028E-2</c:v>
                </c:pt>
                <c:pt idx="72">
                  <c:v>1.6500000000000029E-2</c:v>
                </c:pt>
                <c:pt idx="73">
                  <c:v>1.7000000000000029E-2</c:v>
                </c:pt>
                <c:pt idx="74">
                  <c:v>1.7500000000000029E-2</c:v>
                </c:pt>
                <c:pt idx="75">
                  <c:v>1.800000000000003E-2</c:v>
                </c:pt>
                <c:pt idx="76">
                  <c:v>1.850000000000003E-2</c:v>
                </c:pt>
                <c:pt idx="77">
                  <c:v>1.9000000000000031E-2</c:v>
                </c:pt>
                <c:pt idx="78">
                  <c:v>1.9500000000000031E-2</c:v>
                </c:pt>
                <c:pt idx="79">
                  <c:v>2.0000000000000032E-2</c:v>
                </c:pt>
                <c:pt idx="80">
                  <c:v>2.0500000000000032E-2</c:v>
                </c:pt>
                <c:pt idx="81">
                  <c:v>2.1000000000000033E-2</c:v>
                </c:pt>
                <c:pt idx="82">
                  <c:v>2.1500000000000033E-2</c:v>
                </c:pt>
                <c:pt idx="83">
                  <c:v>2.2000000000000033E-2</c:v>
                </c:pt>
                <c:pt idx="84">
                  <c:v>2.2500000000000034E-2</c:v>
                </c:pt>
                <c:pt idx="85">
                  <c:v>2.3000000000000034E-2</c:v>
                </c:pt>
                <c:pt idx="86">
                  <c:v>2.3500000000000035E-2</c:v>
                </c:pt>
                <c:pt idx="87">
                  <c:v>2.4000000000000035E-2</c:v>
                </c:pt>
                <c:pt idx="88">
                  <c:v>2.4500000000000036E-2</c:v>
                </c:pt>
                <c:pt idx="89">
                  <c:v>2.5000000000000036E-2</c:v>
                </c:pt>
                <c:pt idx="90">
                  <c:v>2.5500000000000037E-2</c:v>
                </c:pt>
                <c:pt idx="91">
                  <c:v>2.6000000000000037E-2</c:v>
                </c:pt>
                <c:pt idx="92">
                  <c:v>2.6500000000000037E-2</c:v>
                </c:pt>
                <c:pt idx="93">
                  <c:v>2.7000000000000038E-2</c:v>
                </c:pt>
                <c:pt idx="94">
                  <c:v>2.7500000000000038E-2</c:v>
                </c:pt>
                <c:pt idx="95">
                  <c:v>2.8000000000000039E-2</c:v>
                </c:pt>
                <c:pt idx="96">
                  <c:v>2.8500000000000039E-2</c:v>
                </c:pt>
                <c:pt idx="97">
                  <c:v>2.900000000000004E-2</c:v>
                </c:pt>
                <c:pt idx="98">
                  <c:v>2.950000000000004E-2</c:v>
                </c:pt>
                <c:pt idx="99">
                  <c:v>3.0000000000000041E-2</c:v>
                </c:pt>
                <c:pt idx="100">
                  <c:v>3.0500000000000041E-2</c:v>
                </c:pt>
                <c:pt idx="101">
                  <c:v>3.1000000000000041E-2</c:v>
                </c:pt>
                <c:pt idx="102">
                  <c:v>3.1500000000000042E-2</c:v>
                </c:pt>
                <c:pt idx="103">
                  <c:v>3.2000000000000042E-2</c:v>
                </c:pt>
                <c:pt idx="104">
                  <c:v>3.2500000000000043E-2</c:v>
                </c:pt>
                <c:pt idx="105">
                  <c:v>3.3000000000000043E-2</c:v>
                </c:pt>
                <c:pt idx="106">
                  <c:v>3.3500000000000044E-2</c:v>
                </c:pt>
                <c:pt idx="107">
                  <c:v>3.4000000000000044E-2</c:v>
                </c:pt>
                <c:pt idx="108">
                  <c:v>3.4500000000000045E-2</c:v>
                </c:pt>
                <c:pt idx="109">
                  <c:v>3.5000000000000045E-2</c:v>
                </c:pt>
              </c:numCache>
            </c:numRef>
          </c:xVal>
          <c:yVal>
            <c:numRef>
              <c:f>'Displaced SABRModel Normal'!$H$7:$H$116</c:f>
              <c:numCache>
                <c:formatCode>0.00</c:formatCode>
                <c:ptCount val="110"/>
                <c:pt idx="1">
                  <c:v>0.58659764114177171</c:v>
                </c:pt>
                <c:pt idx="2">
                  <c:v>4.1584757182744276</c:v>
                </c:pt>
                <c:pt idx="3">
                  <c:v>5.91479412903605</c:v>
                </c:pt>
                <c:pt idx="4">
                  <c:v>7.0351745411201136</c:v>
                </c:pt>
                <c:pt idx="5">
                  <c:v>7.8628493432875004</c:v>
                </c:pt>
                <c:pt idx="6">
                  <c:v>8.5344415007293364</c:v>
                </c:pt>
                <c:pt idx="7">
                  <c:v>9.114693470896313</c:v>
                </c:pt>
                <c:pt idx="8">
                  <c:v>9.6379466592577501</c:v>
                </c:pt>
                <c:pt idx="9">
                  <c:v>10.123890320679045</c:v>
                </c:pt>
                <c:pt idx="10">
                  <c:v>10.584446077821479</c:v>
                </c:pt>
                <c:pt idx="11">
                  <c:v>11.027102971017369</c:v>
                </c:pt>
                <c:pt idx="12">
                  <c:v>11.456665576337045</c:v>
                </c:pt>
                <c:pt idx="13">
                  <c:v>11.876229787155502</c:v>
                </c:pt>
                <c:pt idx="14">
                  <c:v>12.287756457146616</c:v>
                </c:pt>
                <c:pt idx="15">
                  <c:v>12.692423836974088</c:v>
                </c:pt>
                <c:pt idx="16">
                  <c:v>13.090852681599239</c:v>
                </c:pt>
                <c:pt idx="17">
                  <c:v>13.483255246721201</c:v>
                </c:pt>
                <c:pt idx="18">
                  <c:v>13.869537330707368</c:v>
                </c:pt>
                <c:pt idx="19">
                  <c:v>14.249370584598607</c:v>
                </c:pt>
                <c:pt idx="20">
                  <c:v>14.622245579812262</c:v>
                </c:pt>
                <c:pt idx="21">
                  <c:v>14.98751220341263</c:v>
                </c:pt>
                <c:pt idx="22">
                  <c:v>15.344411579451517</c:v>
                </c:pt>
                <c:pt idx="23">
                  <c:v>15.692102251010892</c:v>
                </c:pt>
                <c:pt idx="24">
                  <c:v>16.02968241981581</c:v>
                </c:pt>
                <c:pt idx="25">
                  <c:v>16.356209430592987</c:v>
                </c:pt>
                <c:pt idx="26">
                  <c:v>16.670717277802975</c:v>
                </c:pt>
                <c:pt idx="27">
                  <c:v>16.972232634665488</c:v>
                </c:pt>
                <c:pt idx="28">
                  <c:v>17.259789710358213</c:v>
                </c:pt>
                <c:pt idx="29">
                  <c:v>17.532444106682615</c:v>
                </c:pt>
                <c:pt idx="30">
                  <c:v>17.789285750593987</c:v>
                </c:pt>
                <c:pt idx="31">
                  <c:v>18.029450912004901</c:v>
                </c:pt>
                <c:pt idx="32">
                  <c:v>18.252133275387106</c:v>
                </c:pt>
                <c:pt idx="33">
                  <c:v>18.456594001348137</c:v>
                </c:pt>
                <c:pt idx="34">
                  <c:v>18.642170706906214</c:v>
                </c:pt>
                <c:pt idx="35">
                  <c:v>18.808285283000714</c:v>
                </c:pt>
                <c:pt idx="36">
                  <c:v>18.954450477101648</c:v>
                </c:pt>
                <c:pt idx="37">
                  <c:v>19.080275179647611</c:v>
                </c:pt>
                <c:pt idx="38">
                  <c:v>19.185468367974302</c:v>
                </c:pt>
                <c:pt idx="39">
                  <c:v>19.26984168354462</c:v>
                </c:pt>
                <c:pt idx="40">
                  <c:v>19.333310642008495</c:v>
                </c:pt>
                <c:pt idx="41">
                  <c:v>19.375894497367096</c:v>
                </c:pt>
                <c:pt idx="42">
                  <c:v>19.397714806121403</c:v>
                </c:pt>
                <c:pt idx="43">
                  <c:v>19.398992762924284</c:v>
                </c:pt>
                <c:pt idx="44">
                  <c:v>19.380045396234781</c:v>
                </c:pt>
                <c:pt idx="45">
                  <c:v>19.341280732630693</c:v>
                </c:pt>
                <c:pt idx="46">
                  <c:v>19.28319205497797</c:v>
                </c:pt>
                <c:pt idx="47">
                  <c:v>19.206351387017467</c:v>
                </c:pt>
                <c:pt idx="48">
                  <c:v>19.111402348809225</c:v>
                </c:pt>
                <c:pt idx="49">
                  <c:v>18.999052527765535</c:v>
                </c:pt>
                <c:pt idx="50">
                  <c:v>18.870065510739852</c:v>
                </c:pt>
                <c:pt idx="51">
                  <c:v>18.725252720883066</c:v>
                </c:pt>
                <c:pt idx="52">
                  <c:v>18.565465192327235</c:v>
                </c:pt>
                <c:pt idx="53">
                  <c:v>18.391585409061019</c:v>
                </c:pt>
                <c:pt idx="54">
                  <c:v>18.204519326665803</c:v>
                </c:pt>
                <c:pt idx="55">
                  <c:v>18.005188667194439</c:v>
                </c:pt>
                <c:pt idx="56">
                  <c:v>17.794523586411838</c:v>
                </c:pt>
                <c:pt idx="57">
                  <c:v>17.573455779497341</c:v>
                </c:pt>
                <c:pt idx="58">
                  <c:v>17.342912083155554</c:v>
                </c:pt>
                <c:pt idx="59">
                  <c:v>17.103808607622753</c:v>
                </c:pt>
                <c:pt idx="60">
                  <c:v>16.857045457376014</c:v>
                </c:pt>
                <c:pt idx="61">
                  <c:v>16.603502012213472</c:v>
                </c:pt>
                <c:pt idx="62">
                  <c:v>16.344032814467862</c:v>
                </c:pt>
                <c:pt idx="63">
                  <c:v>16.079464029240793</c:v>
                </c:pt>
                <c:pt idx="64">
                  <c:v>15.810590477893765</c:v>
                </c:pt>
                <c:pt idx="65">
                  <c:v>15.538173214278666</c:v>
                </c:pt>
                <c:pt idx="66">
                  <c:v>15.262937622037537</c:v>
                </c:pt>
                <c:pt idx="67">
                  <c:v>14.985571990588893</c:v>
                </c:pt>
                <c:pt idx="68">
                  <c:v>14.706726549198995</c:v>
                </c:pt>
                <c:pt idx="69">
                  <c:v>14.427012899366462</c:v>
                </c:pt>
                <c:pt idx="70">
                  <c:v>14.147003828950098</c:v>
                </c:pt>
                <c:pt idx="71">
                  <c:v>13.867233446505898</c:v>
                </c:pt>
                <c:pt idx="72">
                  <c:v>13.588197613684214</c:v>
                </c:pt>
                <c:pt idx="73">
                  <c:v>13.310354627295272</c:v>
                </c:pt>
                <c:pt idx="74">
                  <c:v>13.034126112677878</c:v>
                </c:pt>
                <c:pt idx="75">
                  <c:v>12.759898106812194</c:v>
                </c:pt>
                <c:pt idx="76">
                  <c:v>12.488022279981394</c:v>
                </c:pt>
                <c:pt idx="77">
                  <c:v>12.218817281410534</c:v>
                </c:pt>
                <c:pt idx="78">
                  <c:v>11.952570174472688</c:v>
                </c:pt>
                <c:pt idx="79">
                  <c:v>11.689537934803075</c:v>
                </c:pt>
                <c:pt idx="80">
                  <c:v>11.429948997797291</c:v>
                </c:pt>
                <c:pt idx="81">
                  <c:v>11.174004823411694</c:v>
                </c:pt>
                <c:pt idx="82">
                  <c:v>10.921881474824209</c:v>
                </c:pt>
                <c:pt idx="83">
                  <c:v>10.673731182870414</c:v>
                </c:pt>
                <c:pt idx="84">
                  <c:v>10.429683895508949</c:v>
                </c:pt>
                <c:pt idx="85">
                  <c:v>10.189848792412064</c:v>
                </c:pt>
                <c:pt idx="86">
                  <c:v>9.9543157618189699</c:v>
                </c:pt>
                <c:pt idx="87">
                  <c:v>9.7231568292298167</c:v>
                </c:pt>
                <c:pt idx="88">
                  <c:v>9.4964275350432725</c:v>
                </c:pt>
                <c:pt idx="89">
                  <c:v>9.2741682534112737</c:v>
                </c:pt>
                <c:pt idx="90">
                  <c:v>9.0564054534836131</c:v>
                </c:pt>
                <c:pt idx="91">
                  <c:v>8.8431528974391824</c:v>
                </c:pt>
                <c:pt idx="92">
                  <c:v>8.6344127755745426</c:v>
                </c:pt>
                <c:pt idx="93">
                  <c:v>8.4301767794142517</c:v>
                </c:pt>
                <c:pt idx="94">
                  <c:v>8.2304271095505328</c:v>
                </c:pt>
                <c:pt idx="95">
                  <c:v>8.0351374240027056</c:v>
                </c:pt>
                <c:pt idx="96">
                  <c:v>7.8442737233251485</c:v>
                </c:pt>
                <c:pt idx="97">
                  <c:v>7.6577951778934592</c:v>
                </c:pt>
                <c:pt idx="98">
                  <c:v>7.475654897247372</c:v>
                </c:pt>
                <c:pt idx="99">
                  <c:v>7.2978006449564301</c:v>
                </c:pt>
                <c:pt idx="100">
                  <c:v>7.1241754995600299</c:v>
                </c:pt>
                <c:pt idx="101">
                  <c:v>6.9547184660054153</c:v>
                </c:pt>
                <c:pt idx="102">
                  <c:v>6.7893650391691196</c:v>
                </c:pt>
                <c:pt idx="103">
                  <c:v>6.6280477216753999</c:v>
                </c:pt>
                <c:pt idx="104">
                  <c:v>6.4706964980551387</c:v>
                </c:pt>
                <c:pt idx="105">
                  <c:v>6.3172392710981908</c:v>
                </c:pt>
                <c:pt idx="106">
                  <c:v>6.1676022570997135</c:v>
                </c:pt>
                <c:pt idx="107">
                  <c:v>6.0217103486775896</c:v>
                </c:pt>
                <c:pt idx="108">
                  <c:v>5.8794874413792169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62832"/>
        <c:axId val="220663392"/>
      </c:scatterChart>
      <c:valAx>
        <c:axId val="2206628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220663392"/>
        <c:crosses val="autoZero"/>
        <c:crossBetween val="midCat"/>
      </c:valAx>
      <c:valAx>
        <c:axId val="2206633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2206628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230040</xdr:colOff>
      <xdr:row>18</xdr:row>
      <xdr:rowOff>54720</xdr:rowOff>
    </xdr:from>
    <xdr:to>
      <xdr:col>4</xdr:col>
      <xdr:colOff>155520</xdr:colOff>
      <xdr:row>34</xdr:row>
      <xdr:rowOff>14400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247320</xdr:colOff>
      <xdr:row>6</xdr:row>
      <xdr:rowOff>23760</xdr:rowOff>
    </xdr:from>
    <xdr:to>
      <xdr:col>11</xdr:col>
      <xdr:colOff>524880</xdr:colOff>
      <xdr:row>21</xdr:row>
      <xdr:rowOff>143280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258840</xdr:colOff>
      <xdr:row>22</xdr:row>
      <xdr:rowOff>136080</xdr:rowOff>
    </xdr:from>
    <xdr:to>
      <xdr:col>11</xdr:col>
      <xdr:colOff>536400</xdr:colOff>
      <xdr:row>38</xdr:row>
      <xdr:rowOff>95760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33"/>
  <sheetViews>
    <sheetView zoomScale="75" zoomScaleNormal="75" workbookViewId="0"/>
  </sheetViews>
  <sheetFormatPr baseColWidth="10" defaultColWidth="8.88671875" defaultRowHeight="13.2" x14ac:dyDescent="0.25"/>
  <cols>
    <col min="1" max="3" width="9.109375" style="1"/>
    <col min="4" max="7" width="10.6640625" style="1"/>
    <col min="8" max="8" width="18.6640625" style="1"/>
    <col min="9" max="10" width="10.6640625" style="1"/>
    <col min="11" max="11" width="11.6640625" style="1"/>
    <col min="12" max="12" width="10.6640625" style="2"/>
    <col min="13" max="36" width="10.6640625" style="1"/>
    <col min="37" max="37" width="6.109375" style="1"/>
    <col min="38" max="256" width="10.6640625" style="1"/>
    <col min="257" max="1025" width="11.5546875" style="3"/>
  </cols>
  <sheetData>
    <row r="2" spans="2:14" ht="12.75" customHeight="1" x14ac:dyDescent="0.25">
      <c r="B2" s="4" t="s">
        <v>0</v>
      </c>
    </row>
    <row r="3" spans="2:14" ht="12.75" customHeight="1" x14ac:dyDescent="0.25">
      <c r="B3" s="5"/>
    </row>
    <row r="5" spans="2:14" ht="12.75" customHeight="1" x14ac:dyDescent="0.25">
      <c r="B5" s="6" t="s">
        <v>1</v>
      </c>
      <c r="C5" s="6"/>
      <c r="E5" s="6" t="s">
        <v>2</v>
      </c>
      <c r="F5" s="6"/>
      <c r="N5" s="7" t="s">
        <v>3</v>
      </c>
    </row>
    <row r="6" spans="2:14" ht="12.75" customHeight="1" x14ac:dyDescent="0.25">
      <c r="N6" s="7" t="str">
        <f>"IMPORTANT: All function calls relying on the libraries loaded here have to reference the cell name 'obLibs'"</f>
        <v>IMPORTANT: All function calls relying on the libraries loaded here have to reference the cell name 'obLibs'</v>
      </c>
    </row>
    <row r="7" spans="2:14" ht="12.75" customHeight="1" x14ac:dyDescent="0.25">
      <c r="B7" s="8" t="s">
        <v>4</v>
      </c>
      <c r="C7" s="8"/>
      <c r="E7" s="8" t="s">
        <v>5</v>
      </c>
      <c r="F7" s="8"/>
      <c r="N7" s="7" t="s">
        <v>6</v>
      </c>
    </row>
    <row r="8" spans="2:14" ht="12.75" customHeight="1" x14ac:dyDescent="0.35">
      <c r="B8" s="1" t="s">
        <v>7</v>
      </c>
      <c r="C8" s="9" t="b">
        <f>TRUE()</f>
        <v>1</v>
      </c>
      <c r="E8" s="1" t="s">
        <v>8</v>
      </c>
      <c r="F8" s="10" t="s">
        <v>9</v>
      </c>
      <c r="N8" s="11" t="s">
        <v>10</v>
      </c>
    </row>
    <row r="9" spans="2:14" ht="12.75" customHeight="1" x14ac:dyDescent="0.25">
      <c r="E9" s="1" t="s">
        <v>11</v>
      </c>
      <c r="F9" s="12" t="b">
        <f>TRUE()</f>
        <v>1</v>
      </c>
    </row>
    <row r="10" spans="2:14" ht="12.75" customHeight="1" x14ac:dyDescent="0.25">
      <c r="B10" s="8" t="s">
        <v>12</v>
      </c>
      <c r="C10" s="8"/>
    </row>
    <row r="11" spans="2:14" ht="12.75" customHeight="1" x14ac:dyDescent="0.25">
      <c r="B11" s="13" t="b">
        <f>[1]!obControlPanelSetVisible(C8)</f>
        <v>1</v>
      </c>
      <c r="E11" s="8" t="s">
        <v>12</v>
      </c>
      <c r="F11" s="8"/>
    </row>
    <row r="12" spans="2:14" ht="12.75" customHeight="1" x14ac:dyDescent="0.25">
      <c r="E12" s="1" t="s">
        <v>13</v>
      </c>
      <c r="F12" s="1" t="str">
        <f>[1]!OBADDALLJARS(F8,F9)</f>
        <v>\\vmware-host\Shared Folders\finmath-spreadsheets\spreadsheets\SABR Model\lib</v>
      </c>
    </row>
    <row r="14" spans="2:14" ht="12.75" customHeight="1" x14ac:dyDescent="0.25">
      <c r="B14" s="6" t="s">
        <v>14</v>
      </c>
      <c r="C14" s="6"/>
      <c r="E14" s="6" t="s">
        <v>15</v>
      </c>
      <c r="F14" s="6"/>
    </row>
    <row r="16" spans="2:14" ht="12.75" customHeight="1" x14ac:dyDescent="0.25">
      <c r="B16" s="8" t="s">
        <v>12</v>
      </c>
      <c r="C16" s="8"/>
      <c r="E16" s="8" t="s">
        <v>16</v>
      </c>
      <c r="F16" s="8"/>
    </row>
    <row r="17" spans="2:6" ht="12.75" customHeight="1" x14ac:dyDescent="0.25">
      <c r="B17" s="1" t="s">
        <v>17</v>
      </c>
      <c r="C17" s="9" t="str">
        <f>[1]!OBGETPROPERTY("version")</f>
        <v>5.0.1</v>
      </c>
      <c r="E17" s="1" t="s">
        <v>8</v>
      </c>
      <c r="F17" s="10"/>
    </row>
    <row r="18" spans="2:6" ht="12.75" customHeight="1" x14ac:dyDescent="0.25">
      <c r="B18" s="1" t="s">
        <v>18</v>
      </c>
      <c r="C18" s="1" t="str">
        <f>[1]!OBGETPROPERTY("build")</f>
        <v>50001</v>
      </c>
      <c r="E18" s="1" t="s">
        <v>11</v>
      </c>
      <c r="F18" s="12" t="b">
        <f>TRUE()</f>
        <v>1</v>
      </c>
    </row>
    <row r="20" spans="2:6" ht="12.75" customHeight="1" x14ac:dyDescent="0.25">
      <c r="E20" s="8" t="s">
        <v>12</v>
      </c>
      <c r="F20" s="8"/>
    </row>
    <row r="21" spans="2:6" ht="12.75" customHeight="1" x14ac:dyDescent="0.25">
      <c r="B21" s="6" t="s">
        <v>19</v>
      </c>
      <c r="C21" s="6"/>
      <c r="E21" s="1" t="s">
        <v>13</v>
      </c>
      <c r="F21" s="1" t="str">
        <f>[1]!OBADDCLASSES(F17,F18)</f>
        <v>\\vmware-host\Shared Folders\finmath-spreadsheets\spreadsheets\SABR Model\</v>
      </c>
    </row>
    <row r="23" spans="2:6" ht="12.75" customHeight="1" x14ac:dyDescent="0.25">
      <c r="B23" s="8" t="s">
        <v>12</v>
      </c>
      <c r="C23" s="8"/>
      <c r="E23" s="6" t="s">
        <v>15</v>
      </c>
      <c r="F23" s="6"/>
    </row>
    <row r="24" spans="2:6" ht="12.75" customHeight="1" x14ac:dyDescent="0.25">
      <c r="B24" s="1" t="s">
        <v>17</v>
      </c>
      <c r="C24" s="9" t="str">
        <f>[1]!obGet([1]!obCall("",obLibs&amp;"net.finmath.information.Library","getVersionString"))</f>
        <v>3.1.1</v>
      </c>
    </row>
    <row r="25" spans="2:6" ht="12.75" customHeight="1" x14ac:dyDescent="0.25">
      <c r="E25" s="8" t="s">
        <v>16</v>
      </c>
      <c r="F25" s="8"/>
    </row>
    <row r="26" spans="2:6" ht="12.75" customHeight="1" x14ac:dyDescent="0.25">
      <c r="E26" s="1" t="s">
        <v>8</v>
      </c>
      <c r="F26" s="10"/>
    </row>
    <row r="27" spans="2:6" ht="12.75" customHeight="1" x14ac:dyDescent="0.25">
      <c r="E27" s="1" t="s">
        <v>11</v>
      </c>
      <c r="F27" s="12" t="b">
        <f>TRUE()</f>
        <v>1</v>
      </c>
    </row>
    <row r="29" spans="2:6" ht="12.75" customHeight="1" x14ac:dyDescent="0.25">
      <c r="E29" s="8" t="s">
        <v>12</v>
      </c>
      <c r="F29" s="8"/>
    </row>
    <row r="30" spans="2:6" ht="12.75" customHeight="1" x14ac:dyDescent="0.25">
      <c r="E30" s="1" t="s">
        <v>13</v>
      </c>
      <c r="F30" s="1" t="str">
        <f>[1]!OBADDCLASSES(F26,F27)</f>
        <v>\\vmware-host\Shared Folders\finmath-spreadsheets\spreadsheets\SABR Model\</v>
      </c>
    </row>
    <row r="32" spans="2:6" ht="12.75" customHeight="1" x14ac:dyDescent="0.25">
      <c r="E32" s="6" t="s">
        <v>20</v>
      </c>
      <c r="F32" s="14"/>
    </row>
    <row r="33" spans="5:6" ht="12.75" customHeight="1" x14ac:dyDescent="0.25">
      <c r="E33" s="15" t="str">
        <f>IF(OR(ISERROR(F12),ISERROR(F21),ISERROR(F30)),NA(),"")</f>
        <v/>
      </c>
      <c r="F33" s="16" t="s">
        <v>21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1048576"/>
  <sheetViews>
    <sheetView tabSelected="1" zoomScale="75" zoomScaleNormal="75" workbookViewId="0"/>
  </sheetViews>
  <sheetFormatPr baseColWidth="10" defaultColWidth="8.88671875" defaultRowHeight="13.2" x14ac:dyDescent="0.25"/>
  <cols>
    <col min="1" max="1" width="5" style="17"/>
    <col min="2" max="216" width="15.6640625" style="17"/>
    <col min="217" max="1005" width="11.5546875" style="3"/>
    <col min="1006" max="1025" width="11.5546875"/>
  </cols>
  <sheetData>
    <row r="2" spans="1:1024" ht="15" customHeight="1" x14ac:dyDescent="0.25">
      <c r="B2" s="18" t="s">
        <v>22</v>
      </c>
    </row>
    <row r="3" spans="1:1024" ht="12.6" customHeight="1" x14ac:dyDescent="0.25">
      <c r="B3" s="19" t="s">
        <v>23</v>
      </c>
    </row>
    <row r="4" spans="1:1024" ht="12.6" customHeight="1" x14ac:dyDescent="0.25">
      <c r="B4" s="20" t="str">
        <f>IF(VALUE('Load Libs'!C18)&lt;30114,"THIS SHEET REQUIRES A NEWER VERSION OF OBBA! PLEASE UPGRADE!","")</f>
        <v/>
      </c>
      <c r="E4" s="17" t="s">
        <v>24</v>
      </c>
      <c r="F4" s="21">
        <f>-(C15+C16)+F5</f>
        <v>-2.9499999999999998E-2</v>
      </c>
    </row>
    <row r="5" spans="1:1024" ht="12.6" customHeight="1" x14ac:dyDescent="0.25">
      <c r="E5" s="17" t="s">
        <v>25</v>
      </c>
      <c r="F5" s="21">
        <v>5.0000000000000001E-4</v>
      </c>
    </row>
    <row r="6" spans="1:1024" s="24" customFormat="1" ht="29.85" customHeight="1" x14ac:dyDescent="0.25">
      <c r="A6" s="22"/>
      <c r="B6" s="23" t="s">
        <v>26</v>
      </c>
      <c r="C6" s="23"/>
      <c r="D6" s="17"/>
      <c r="E6" s="23" t="s">
        <v>27</v>
      </c>
      <c r="F6" s="23" t="s">
        <v>28</v>
      </c>
      <c r="G6" s="23" t="s">
        <v>29</v>
      </c>
      <c r="H6" s="23" t="s">
        <v>30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ALP6" s="3"/>
      <c r="ALQ6" s="3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2.6" customHeight="1" x14ac:dyDescent="0.25">
      <c r="D7" s="22"/>
      <c r="E7" s="25">
        <f>C16+F4</f>
        <v>-1.9499999999999997E-2</v>
      </c>
      <c r="F7" s="25">
        <f>[1]!obGet([1]!obCall("",obLibs&amp;"net.finmath.functions.AnalyticFormulas",$C$9,B$11:B$16,[1]!obMake("","double",E7),B$17))</f>
        <v>5.7702085876040372E-3</v>
      </c>
      <c r="G7" s="25">
        <f>[1]!obGet([1]!obCall("",obLibs&amp;"net.finmath.functions.AnalyticFormulas","bachelierOptionValue",,[1]!obMake("","double",C$16),[1]!obMake("","double",F7),B$17,[1]!obMake("","double",E7),[1]!obMake("","double",1)))</f>
        <v>3.112471953202562E-2</v>
      </c>
      <c r="H7" s="26"/>
    </row>
    <row r="8" spans="1:1024" ht="12.6" customHeight="1" x14ac:dyDescent="0.25">
      <c r="B8" s="27" t="s">
        <v>4</v>
      </c>
      <c r="C8" s="27"/>
      <c r="D8" s="22"/>
      <c r="E8" s="25">
        <f t="shared" ref="E8:E39" si="0">E7+$F$5</f>
        <v>-1.8999999999999996E-2</v>
      </c>
      <c r="F8" s="25">
        <f>[1]!obGet([1]!obCall("",obLibs&amp;"net.finmath.functions.AnalyticFormulas",$C$9,B$11:B$16,[1]!obMake("","double",E8),B$17))</f>
        <v>5.7734262176487002E-3</v>
      </c>
      <c r="G8" s="25">
        <f>[1]!obGet([1]!obCall("",obLibs&amp;"net.finmath.functions.AnalyticFormulas","bachelierOptionValue",,[1]!obMake("","double",C$16),[1]!obMake("","double",F8),B$17,[1]!obMake("","double",E8),[1]!obMake("","double",1)))</f>
        <v>3.0692027076847081E-2</v>
      </c>
      <c r="H8" s="28">
        <f t="shared" ref="H8:H39" si="1">(G9-2*G8+G7)/(E8-E7)/(E9-E8)</f>
        <v>0.58659764114177171</v>
      </c>
    </row>
    <row r="9" spans="1:1024" ht="12.6" customHeight="1" x14ac:dyDescent="0.25">
      <c r="B9" s="29" t="s">
        <v>31</v>
      </c>
      <c r="C9" s="22" t="s">
        <v>32</v>
      </c>
      <c r="D9" s="22"/>
      <c r="E9" s="25">
        <f t="shared" si="0"/>
        <v>-1.8499999999999996E-2</v>
      </c>
      <c r="F9" s="25">
        <f>[1]!obGet([1]!obCall("",obLibs&amp;"net.finmath.functions.AnalyticFormulas",$C$9,B$11:B$16,[1]!obMake("","double",E9),B$17))</f>
        <v>5.7745378605393929E-3</v>
      </c>
      <c r="G9" s="25">
        <f>[1]!obGet([1]!obCall("",obLibs&amp;"net.finmath.functions.AnalyticFormulas","bachelierOptionValue",,[1]!obMake("","double",C$16),[1]!obMake("","double",F9),B$17,[1]!obMake("","double",E9),[1]!obMake("","double",1)))</f>
        <v>3.0259481271078827E-2</v>
      </c>
      <c r="H9" s="28">
        <f t="shared" si="1"/>
        <v>4.1584757182744276</v>
      </c>
    </row>
    <row r="10" spans="1:1024" ht="12.6" customHeight="1" x14ac:dyDescent="0.25">
      <c r="B10" s="29" t="str">
        <f>[1]!obMake("sabr.atmvol","double",C10)</f>
        <v>sabr.atmvol 
[11312]</v>
      </c>
      <c r="C10" s="30">
        <v>6.3E-3</v>
      </c>
      <c r="D10" s="22"/>
      <c r="E10" s="25">
        <f t="shared" si="0"/>
        <v>-1.7999999999999995E-2</v>
      </c>
      <c r="F10" s="25">
        <f>[1]!obGet([1]!obCall("",obLibs&amp;"net.finmath.functions.AnalyticFormulas",$C$9,B$11:B$16,[1]!obMake("","double",E10),B$17))</f>
        <v>5.7745324174364107E-3</v>
      </c>
      <c r="G10" s="25">
        <f>[1]!obGet([1]!obCall("",obLibs&amp;"net.finmath.functions.AnalyticFormulas","bachelierOptionValue",,[1]!obMake("","double",C$16),[1]!obMake("","double",F10),B$17,[1]!obMake("","double",E10),[1]!obMake("","double",1)))</f>
        <v>2.9827975084240142E-2</v>
      </c>
      <c r="H10" s="28">
        <f t="shared" si="1"/>
        <v>5.91479412903605</v>
      </c>
    </row>
    <row r="11" spans="1:1024" ht="12.6" customHeight="1" x14ac:dyDescent="0.25">
      <c r="B11" s="29" t="str">
        <f>[1]!obMake("sabr.alpha","double",C11)</f>
        <v>sabr.alpha 
[12869]</v>
      </c>
      <c r="C11" s="21">
        <f>[1]!obGet([1]!obCall("",obLibs&amp;"net.finmath.functions.AnalyticFormulas","sabrAlphaApproximation",[1]!obMake("","double",C10),B$12:B$17))</f>
        <v>7.1401648290926054E-3</v>
      </c>
      <c r="D11" s="22"/>
      <c r="E11" s="25">
        <f t="shared" si="0"/>
        <v>-1.7499999999999995E-2</v>
      </c>
      <c r="F11" s="25">
        <f>[1]!obGet([1]!obCall("",obLibs&amp;"net.finmath.functions.AnalyticFormulas",$C$9,B$11:B$16,[1]!obMake("","double",E11),B$17))</f>
        <v>5.7738681811653871E-3</v>
      </c>
      <c r="G11" s="25">
        <f>[1]!obGet([1]!obCall("",obLibs&amp;"net.finmath.functions.AnalyticFormulas","bachelierOptionValue",,[1]!obMake("","double",C$16),[1]!obMake("","double",F11),B$17,[1]!obMake("","double",E11),[1]!obMake("","double",1)))</f>
        <v>2.9397947595933716E-2</v>
      </c>
      <c r="H11" s="28">
        <f t="shared" si="1"/>
        <v>7.0351745411201136</v>
      </c>
    </row>
    <row r="12" spans="1:1024" ht="12.6" customHeight="1" x14ac:dyDescent="0.25">
      <c r="B12" s="29" t="str">
        <f>[1]!obMake("sabr.beta","double",C12)</f>
        <v>sabr.beta 
[11311]</v>
      </c>
      <c r="C12" s="30">
        <v>0.05</v>
      </c>
      <c r="D12" s="22"/>
      <c r="E12" s="25">
        <f t="shared" si="0"/>
        <v>-1.6999999999999994E-2</v>
      </c>
      <c r="F12" s="25">
        <f>[1]!obGet([1]!obCall("",obLibs&amp;"net.finmath.functions.AnalyticFormulas",$C$9,B$11:B$16,[1]!obMake("","double",E12),B$17))</f>
        <v>5.7728124738387213E-3</v>
      </c>
      <c r="G12" s="25">
        <f>[1]!obGet([1]!obCall("",obLibs&amp;"net.finmath.functions.AnalyticFormulas","bachelierOptionValue",,[1]!obMake("","double",C$16),[1]!obMake("","double",F12),B$17,[1]!obMake("","double",E12),[1]!obMake("","double",1)))</f>
        <v>2.896967890126257E-2</v>
      </c>
      <c r="H12" s="28">
        <f t="shared" si="1"/>
        <v>7.8628493432875004</v>
      </c>
    </row>
    <row r="13" spans="1:1024" ht="12.6" customHeight="1" x14ac:dyDescent="0.25">
      <c r="B13" s="29" t="str">
        <f>[1]!obMake("sabr.rho","double",C13)</f>
        <v>sabr.rho 
[12866]</v>
      </c>
      <c r="C13" s="30">
        <v>0.4</v>
      </c>
      <c r="D13" s="31"/>
      <c r="E13" s="25">
        <f t="shared" si="0"/>
        <v>-1.6499999999999994E-2</v>
      </c>
      <c r="F13" s="25">
        <f>[1]!obGet([1]!obCall("",obLibs&amp;"net.finmath.functions.AnalyticFormulas",$C$9,B$11:B$16,[1]!obMake("","double",E13),B$17))</f>
        <v>5.7715420107053821E-3</v>
      </c>
      <c r="G13" s="25">
        <f>[1]!obGet([1]!obCall("",obLibs&amp;"net.finmath.functions.AnalyticFormulas","bachelierOptionValue",,[1]!obMake("","double",C$16),[1]!obMake("","double",F13),B$17,[1]!obMake("","double",E13),[1]!obMake("","double",1)))</f>
        <v>2.8543375918927246E-2</v>
      </c>
      <c r="H13" s="28">
        <f t="shared" si="1"/>
        <v>8.5344415007293364</v>
      </c>
    </row>
    <row r="14" spans="1:1024" ht="12.6" customHeight="1" x14ac:dyDescent="0.25">
      <c r="B14" s="29" t="str">
        <f>[1]!obMake("sabr.nu","double",C14)</f>
        <v>sabr.nu 
[11310]</v>
      </c>
      <c r="C14" s="30">
        <v>0.2</v>
      </c>
      <c r="D14" s="31"/>
      <c r="E14" s="25">
        <f t="shared" si="0"/>
        <v>-1.5999999999999993E-2</v>
      </c>
      <c r="F14" s="25">
        <f>[1]!obGet([1]!obCall("",obLibs&amp;"net.finmath.functions.AnalyticFormulas",$C$9,B$11:B$16,[1]!obMake("","double",E14),B$17))</f>
        <v>5.7701834479254137E-3</v>
      </c>
      <c r="G14" s="25">
        <f>[1]!obGet([1]!obCall("",obLibs&amp;"net.finmath.functions.AnalyticFormulas","bachelierOptionValue",,[1]!obMake("","double",C$16),[1]!obMake("","double",F14),B$17,[1]!obMake("","double",E14),[1]!obMake("","double",1)))</f>
        <v>2.8119206546967104E-2</v>
      </c>
      <c r="H14" s="28">
        <f t="shared" si="1"/>
        <v>9.114693470896313</v>
      </c>
    </row>
    <row r="15" spans="1:1024" ht="12.6" customHeight="1" x14ac:dyDescent="0.25">
      <c r="B15" s="29" t="str">
        <f>[1]!obMake("sabr.displacement","double",C15)</f>
        <v>sabr.displacement 
[11315]</v>
      </c>
      <c r="C15" s="30">
        <v>0.02</v>
      </c>
      <c r="D15" s="31"/>
      <c r="E15" s="25">
        <f t="shared" si="0"/>
        <v>-1.5499999999999993E-2</v>
      </c>
      <c r="F15" s="25">
        <f>[1]!obGet([1]!obCall("",obLibs&amp;"net.finmath.functions.AnalyticFormulas",$C$9,B$11:B$16,[1]!obMake("","double",E15),B$17))</f>
        <v>5.7688329013831259E-3</v>
      </c>
      <c r="G15" s="25">
        <f>[1]!obGet([1]!obCall("",obLibs&amp;"net.finmath.functions.AnalyticFormulas","bachelierOptionValue",,[1]!obMake("","double",C$16),[1]!obMake("","double",F15),B$17,[1]!obMake("","double",E15),[1]!obMake("","double",1)))</f>
        <v>2.7697315848374687E-2</v>
      </c>
      <c r="H15" s="28">
        <f t="shared" si="1"/>
        <v>9.6379466592577501</v>
      </c>
    </row>
    <row r="16" spans="1:1024" ht="12.6" customHeight="1" x14ac:dyDescent="0.25">
      <c r="B16" s="29" t="str">
        <f>[1]!obMake("sabr.underlying","double",C16)</f>
        <v>sabr.underlying 
[11316]</v>
      </c>
      <c r="C16" s="30">
        <v>0.01</v>
      </c>
      <c r="D16" s="31"/>
      <c r="E16" s="25">
        <f t="shared" si="0"/>
        <v>-1.4999999999999993E-2</v>
      </c>
      <c r="F16" s="25">
        <f>[1]!obGet([1]!obCall("",obLibs&amp;"net.finmath.functions.AnalyticFormulas",$C$9,B$11:B$16,[1]!obMake("","double",E16),B$17))</f>
        <v>5.7675664880033435E-3</v>
      </c>
      <c r="G16" s="25">
        <f>[1]!obGet([1]!obCall("",obLibs&amp;"net.finmath.functions.AnalyticFormulas","bachelierOptionValue",,[1]!obMake("","double",C$16),[1]!obMake("","double",F16),B$17,[1]!obMake("","double",E16),[1]!obMake("","double",1)))</f>
        <v>2.7277834636447083E-2</v>
      </c>
      <c r="H16" s="28">
        <f t="shared" si="1"/>
        <v>10.123890320679045</v>
      </c>
    </row>
    <row r="17" spans="2:8" ht="12.6" customHeight="1" x14ac:dyDescent="0.25">
      <c r="B17" s="29" t="str">
        <f>[1]!obMake("sabr.maturity","double",C17)</f>
        <v>sabr.maturity 
[11317]</v>
      </c>
      <c r="C17" s="32">
        <v>20</v>
      </c>
      <c r="D17" s="31"/>
      <c r="E17" s="25">
        <f t="shared" si="0"/>
        <v>-1.4499999999999992E-2</v>
      </c>
      <c r="F17" s="25">
        <f>[1]!obGet([1]!obCall("",obLibs&amp;"net.finmath.functions.AnalyticFormulas",$C$9,B$11:B$16,[1]!obMake("","double",E17),B$17))</f>
        <v>5.7664465050913686E-3</v>
      </c>
      <c r="G17" s="25">
        <f>[1]!obGet([1]!obCall("",obLibs&amp;"net.finmath.functions.AnalyticFormulas","bachelierOptionValue",,[1]!obMake("","double",C$16),[1]!obMake("","double",F17),B$17,[1]!obMake("","double",E17),[1]!obMake("","double",1)))</f>
        <v>2.686088439709965E-2</v>
      </c>
      <c r="H17" s="28">
        <f t="shared" si="1"/>
        <v>10.584446077821479</v>
      </c>
    </row>
    <row r="18" spans="2:8" ht="12.6" customHeight="1" x14ac:dyDescent="0.25">
      <c r="B18" s="26"/>
      <c r="C18" s="26"/>
      <c r="D18" s="26"/>
      <c r="E18" s="25">
        <f t="shared" si="0"/>
        <v>-1.3999999999999992E-2</v>
      </c>
      <c r="F18" s="25">
        <f>[1]!obGet([1]!obCall("",obLibs&amp;"net.finmath.functions.AnalyticFormulas",$C$9,B$11:B$16,[1]!obMake("","double",E18),B$17))</f>
        <v>5.7655252823296107E-3</v>
      </c>
      <c r="G18" s="25">
        <f>[1]!obGet([1]!obCall("",obLibs&amp;"net.finmath.functions.AnalyticFormulas","bachelierOptionValue",,[1]!obMake("","double",C$16),[1]!obMake("","double",F18),B$17,[1]!obMake("","double",E18),[1]!obMake("","double",1)))</f>
        <v>2.6446580269271672E-2</v>
      </c>
      <c r="H18" s="28">
        <f t="shared" si="1"/>
        <v>11.027102971017369</v>
      </c>
    </row>
    <row r="19" spans="2:8" ht="12.6" customHeight="1" x14ac:dyDescent="0.25">
      <c r="B19" s="26"/>
      <c r="C19" s="26"/>
      <c r="D19" s="26"/>
      <c r="E19" s="25">
        <f t="shared" si="0"/>
        <v>-1.3499999999999991E-2</v>
      </c>
      <c r="F19" s="25">
        <f>[1]!obGet([1]!obCall("",obLibs&amp;"net.finmath.functions.AnalyticFormulas",$C$9,B$11:B$16,[1]!obMake("","double",E19),B$17))</f>
        <v>5.7648477001746058E-3</v>
      </c>
      <c r="G19" s="25">
        <f>[1]!obGet([1]!obCall("",obLibs&amp;"net.finmath.functions.AnalyticFormulas","bachelierOptionValue",,[1]!obMake("","double",C$16),[1]!obMake("","double",F19),B$17,[1]!obMake("","double",E19),[1]!obMake("","double",1)))</f>
        <v>2.6035032917186448E-2</v>
      </c>
      <c r="H19" s="28">
        <f t="shared" si="1"/>
        <v>11.456665576337045</v>
      </c>
    </row>
    <row r="20" spans="2:8" ht="12.6" customHeight="1" x14ac:dyDescent="0.25">
      <c r="B20" s="26"/>
      <c r="C20" s="26"/>
      <c r="D20" s="26"/>
      <c r="E20" s="25">
        <f t="shared" si="0"/>
        <v>-1.2999999999999991E-2</v>
      </c>
      <c r="F20" s="25">
        <f>[1]!obGet([1]!obCall("",obLibs&amp;"net.finmath.functions.AnalyticFormulas",$C$9,B$11:B$16,[1]!obMake("","double",E20),B$17))</f>
        <v>5.7644528997243157E-3</v>
      </c>
      <c r="G20" s="25">
        <f>[1]!obGet([1]!obCall("",obLibs&amp;"net.finmath.functions.AnalyticFormulas","bachelierOptionValue",,[1]!obMake("","double",C$16),[1]!obMake("","double",F20),B$17,[1]!obMake("","double",E20),[1]!obMake("","double",1)))</f>
        <v>2.5626349731495308E-2</v>
      </c>
      <c r="H20" s="28">
        <f t="shared" si="1"/>
        <v>11.876229787155502</v>
      </c>
    </row>
    <row r="21" spans="2:8" ht="12.6" customHeight="1" x14ac:dyDescent="0.25">
      <c r="B21" s="26"/>
      <c r="C21" s="26"/>
      <c r="D21" s="26"/>
      <c r="E21" s="25">
        <f t="shared" si="0"/>
        <v>-1.249999999999999E-2</v>
      </c>
      <c r="F21" s="25">
        <f>[1]!obGet([1]!obCall("",obLibs&amp;"net.finmath.functions.AnalyticFormulas",$C$9,B$11:B$16,[1]!obMake("","double",E21),B$17))</f>
        <v>5.7643754793993921E-3</v>
      </c>
      <c r="G21" s="25">
        <f>[1]!obGet([1]!obCall("",obLibs&amp;"net.finmath.functions.AnalyticFormulas","bachelierOptionValue",,[1]!obMake("","double",C$16),[1]!obMake("","double",F21),B$17,[1]!obMake("","double",E21),[1]!obMake("","double",1)))</f>
        <v>2.5220635603250958E-2</v>
      </c>
      <c r="H21" s="28">
        <f t="shared" si="1"/>
        <v>12.287756457146616</v>
      </c>
    </row>
    <row r="22" spans="2:8" ht="12.6" customHeight="1" x14ac:dyDescent="0.25">
      <c r="B22" s="26"/>
      <c r="C22" s="26"/>
      <c r="D22" s="26"/>
      <c r="E22" s="25">
        <f t="shared" si="0"/>
        <v>-1.199999999999999E-2</v>
      </c>
      <c r="F22" s="25">
        <f>[1]!obGet([1]!obCall("",obLibs&amp;"net.finmath.functions.AnalyticFormulas",$C$9,B$11:B$16,[1]!obMake("","double",E22),B$17))</f>
        <v>5.7646463532842109E-3</v>
      </c>
      <c r="G22" s="25">
        <f>[1]!obGet([1]!obCall("",obLibs&amp;"net.finmath.functions.AnalyticFormulas","bachelierOptionValue",,[1]!obMake("","double",C$16),[1]!obMake("","double",F22),B$17,[1]!obMake("","double",E22),[1]!obMake("","double",1)))</f>
        <v>2.4817993414120894E-2</v>
      </c>
      <c r="H22" s="28">
        <f t="shared" si="1"/>
        <v>12.692423836974088</v>
      </c>
    </row>
    <row r="23" spans="2:8" ht="12.6" customHeight="1" x14ac:dyDescent="0.25">
      <c r="B23" s="26"/>
      <c r="C23" s="26"/>
      <c r="D23" s="26"/>
      <c r="E23" s="25">
        <f t="shared" si="0"/>
        <v>-1.1499999999999989E-2</v>
      </c>
      <c r="F23" s="25">
        <f>[1]!obGet([1]!obCall("",obLibs&amp;"net.finmath.functions.AnalyticFormulas",$C$9,B$11:B$16,[1]!obMake("","double",E23),B$17))</f>
        <v>5.7652933791632974E-3</v>
      </c>
      <c r="G23" s="25">
        <f>[1]!obGet([1]!obCall("",obLibs&amp;"net.finmath.functions.AnalyticFormulas","bachelierOptionValue",,[1]!obMake("","double",C$16),[1]!obMake("","double",F23),B$17,[1]!obMake("","double",E23),[1]!obMake("","double",1)))</f>
        <v>2.4418524330950073E-2</v>
      </c>
      <c r="H23" s="28">
        <f t="shared" si="1"/>
        <v>13.090852681599239</v>
      </c>
    </row>
    <row r="24" spans="2:8" ht="12.6" customHeight="1" x14ac:dyDescent="0.25">
      <c r="B24" s="26"/>
      <c r="C24" s="26"/>
      <c r="D24" s="26"/>
      <c r="E24" s="25">
        <f t="shared" si="0"/>
        <v>-1.0999999999999989E-2</v>
      </c>
      <c r="F24" s="25">
        <f>[1]!obGet([1]!obCall("",obLibs&amp;"net.finmath.functions.AnalyticFormulas",$C$9,B$11:B$16,[1]!obMake("","double",E24),B$17))</f>
        <v>5.7663418254881782E-3</v>
      </c>
      <c r="G24" s="25">
        <f>[1]!obGet([1]!obCall("",obLibs&amp;"net.finmath.functions.AnalyticFormulas","bachelierOptionValue",,[1]!obMake("","double",C$16),[1]!obMake("","double",F24),B$17,[1]!obMake("","double",E24),[1]!obMake("","double",1)))</f>
        <v>2.4022327960949653E-2</v>
      </c>
      <c r="H24" s="28">
        <f t="shared" si="1"/>
        <v>13.483255246721201</v>
      </c>
    </row>
    <row r="25" spans="2:8" ht="12.6" customHeight="1" x14ac:dyDescent="0.25">
      <c r="B25" s="26"/>
      <c r="C25" s="26"/>
      <c r="D25" s="26"/>
      <c r="E25" s="25">
        <f t="shared" si="0"/>
        <v>-1.0499999999999989E-2</v>
      </c>
      <c r="F25" s="25">
        <f>[1]!obGet([1]!obCall("",obLibs&amp;"net.finmath.functions.AnalyticFormulas",$C$9,B$11:B$16,[1]!obMake("","double",E25),B$17))</f>
        <v>5.7678147230720185E-3</v>
      </c>
      <c r="G25" s="25">
        <f>[1]!obGet([1]!obCall("",obLibs&amp;"net.finmath.functions.AnalyticFormulas","bachelierOptionValue",,[1]!obMake("","double",C$16),[1]!obMake("","double",F25),B$17,[1]!obMake("","double",E25),[1]!obMake("","double",1)))</f>
        <v>2.3629502404760912E-2</v>
      </c>
      <c r="H25" s="28">
        <f t="shared" si="1"/>
        <v>13.869537330707368</v>
      </c>
    </row>
    <row r="26" spans="2:8" ht="12.6" customHeight="1" x14ac:dyDescent="0.25">
      <c r="B26" s="26"/>
      <c r="C26" s="26"/>
      <c r="D26" s="26"/>
      <c r="E26" s="25">
        <f t="shared" si="0"/>
        <v>-9.9999999999999881E-3</v>
      </c>
      <c r="F26" s="25">
        <f>[1]!obGet([1]!obCall("",obLibs&amp;"net.finmath.functions.AnalyticFormulas",$C$9,B$11:B$16,[1]!obMake("","double",E26),B$17))</f>
        <v>5.7697331326642008E-3</v>
      </c>
      <c r="G26" s="25">
        <f>[1]!obGet([1]!obCall("",obLibs&amp;"net.finmath.functions.AnalyticFormulas","bachelierOptionValue",,[1]!obMake("","double",C$16),[1]!obMake("","double",F26),B$17,[1]!obMake("","double",E26),[1]!obMake("","double",1)))</f>
        <v>2.3240144232904849E-2</v>
      </c>
      <c r="H26" s="28">
        <f t="shared" si="1"/>
        <v>14.249370584598607</v>
      </c>
    </row>
    <row r="27" spans="2:8" ht="12.6" customHeight="1" x14ac:dyDescent="0.25">
      <c r="B27" s="26"/>
      <c r="C27" s="26"/>
      <c r="D27" s="26"/>
      <c r="E27" s="25">
        <f t="shared" si="0"/>
        <v>-9.4999999999999876E-3</v>
      </c>
      <c r="F27" s="25">
        <f>[1]!obGet([1]!obCall("",obLibs&amp;"net.finmath.functions.AnalyticFormulas",$C$9,B$11:B$16,[1]!obMake("","double",E27),B$17))</f>
        <v>5.7721163501321636E-3</v>
      </c>
      <c r="G27" s="25">
        <f>[1]!obGet([1]!obCall("",obLibs&amp;"net.finmath.functions.AnalyticFormulas","bachelierOptionValue",,[1]!obMake("","double",C$16),[1]!obMake("","double",F27),B$17,[1]!obMake("","double",E27),[1]!obMake("","double",1)))</f>
        <v>2.2854348403694935E-2</v>
      </c>
      <c r="H27" s="28">
        <f t="shared" si="1"/>
        <v>14.622245579812262</v>
      </c>
    </row>
    <row r="28" spans="2:8" ht="12.6" customHeight="1" x14ac:dyDescent="0.25">
      <c r="B28" s="26"/>
      <c r="C28" s="26"/>
      <c r="D28" s="26"/>
      <c r="E28" s="25">
        <f t="shared" si="0"/>
        <v>-8.9999999999999872E-3</v>
      </c>
      <c r="F28" s="25">
        <f>[1]!obGet([1]!obCall("",obLibs&amp;"net.finmath.functions.AnalyticFormulas",$C$9,B$11:B$16,[1]!obMake("","double",E28),B$17))</f>
        <v>5.7749820647528044E-3</v>
      </c>
      <c r="G28" s="25">
        <f>[1]!obGet([1]!obCall("",obLibs&amp;"net.finmath.functions.AnalyticFormulas","bachelierOptionValue",,[1]!obMake("","double",C$16),[1]!obMake("","double",F28),B$17,[1]!obMake("","double",E28),[1]!obMake("","double",1)))</f>
        <v>2.2472208135879974E-2</v>
      </c>
      <c r="H28" s="28">
        <f t="shared" si="1"/>
        <v>14.98751220341263</v>
      </c>
    </row>
    <row r="29" spans="2:8" ht="12.6" customHeight="1" x14ac:dyDescent="0.25">
      <c r="B29" s="26"/>
      <c r="C29" s="26"/>
      <c r="D29" s="26"/>
      <c r="E29" s="25">
        <f t="shared" si="0"/>
        <v>-8.4999999999999867E-3</v>
      </c>
      <c r="F29" s="25">
        <f>[1]!obGet([1]!obCall("",obLibs&amp;"net.finmath.functions.AnalyticFormulas",$C$9,B$11:B$16,[1]!obMake("","double",E29),B$17))</f>
        <v>5.7783464819079295E-3</v>
      </c>
      <c r="G29" s="25">
        <f>[1]!obGet([1]!obCall("",obLibs&amp;"net.finmath.functions.AnalyticFormulas","bachelierOptionValue",,[1]!obMake("","double",C$16),[1]!obMake("","double",F29),B$17,[1]!obMake("","double",E29),[1]!obMake("","double",1)))</f>
        <v>2.2093814746115867E-2</v>
      </c>
      <c r="H29" s="28">
        <f t="shared" si="1"/>
        <v>15.344411579451517</v>
      </c>
    </row>
    <row r="30" spans="2:8" ht="12.6" customHeight="1" x14ac:dyDescent="0.25">
      <c r="B30" s="26"/>
      <c r="C30" s="26"/>
      <c r="D30" s="26"/>
      <c r="E30" s="25">
        <f t="shared" si="0"/>
        <v>-7.9999999999999863E-3</v>
      </c>
      <c r="F30" s="25">
        <f>[1]!obGet([1]!obCall("",obLibs&amp;"net.finmath.functions.AnalyticFormulas",$C$9,B$11:B$16,[1]!obMake("","double",E30),B$17))</f>
        <v>5.7822244185735021E-3</v>
      </c>
      <c r="G30" s="25">
        <f>[1]!obGet([1]!obCall("",obLibs&amp;"net.finmath.functions.AnalyticFormulas","bachelierOptionValue",,[1]!obMake("","double",C$16),[1]!obMake("","double",F30),B$17,[1]!obMake("","double",E30),[1]!obMake("","double",1)))</f>
        <v>2.1719257459246622E-2</v>
      </c>
      <c r="H30" s="28">
        <f t="shared" si="1"/>
        <v>15.692102251010892</v>
      </c>
    </row>
    <row r="31" spans="2:8" ht="12.6" customHeight="1" x14ac:dyDescent="0.25">
      <c r="B31" s="26"/>
      <c r="C31" s="26"/>
      <c r="D31" s="26"/>
      <c r="E31" s="25">
        <f t="shared" si="0"/>
        <v>-7.4999999999999858E-3</v>
      </c>
      <c r="F31" s="25">
        <f>[1]!obGet([1]!obCall("",obLibs&amp;"net.finmath.functions.AnalyticFormulas",$C$9,B$11:B$16,[1]!obMake("","double",E31),B$17))</f>
        <v>5.7866293779480476E-3</v>
      </c>
      <c r="G31" s="25">
        <f>[1]!obGet([1]!obCall("",obLibs&amp;"net.finmath.functions.AnalyticFormulas","bachelierOptionValue",,[1]!obMake("","double",C$16),[1]!obMake("","double",F31),B$17,[1]!obMake("","double",E31),[1]!obMake("","double",1)))</f>
        <v>2.134862319794013E-2</v>
      </c>
      <c r="H31" s="28">
        <f t="shared" si="1"/>
        <v>16.02968241981581</v>
      </c>
    </row>
    <row r="32" spans="2:8" ht="12.6" customHeight="1" x14ac:dyDescent="0.25">
      <c r="B32" s="26"/>
      <c r="C32" s="26"/>
      <c r="D32" s="26"/>
      <c r="E32" s="25">
        <f t="shared" si="0"/>
        <v>-6.9999999999999854E-3</v>
      </c>
      <c r="F32" s="25">
        <f>[1]!obGet([1]!obCall("",obLibs&amp;"net.finmath.functions.AnalyticFormulas",$C$9,B$11:B$16,[1]!obMake("","double",E32),B$17))</f>
        <v>5.7915736081000256E-3</v>
      </c>
      <c r="G32" s="25">
        <f>[1]!obGet([1]!obCall("",obLibs&amp;"net.finmath.functions.AnalyticFormulas","bachelierOptionValue",,[1]!obMake("","double",C$16),[1]!obMake("","double",F32),B$17,[1]!obMake("","double",E32),[1]!obMake("","double",1)))</f>
        <v>2.0981996357238592E-2</v>
      </c>
      <c r="H32" s="28">
        <f t="shared" si="1"/>
        <v>16.356209430592987</v>
      </c>
    </row>
    <row r="33" spans="2:1024" ht="12.6" customHeight="1" x14ac:dyDescent="0.25">
      <c r="B33" s="26"/>
      <c r="C33" s="26"/>
      <c r="D33" s="26"/>
      <c r="E33" s="25">
        <f t="shared" si="0"/>
        <v>-6.499999999999985E-3</v>
      </c>
      <c r="F33" s="25">
        <f>[1]!obGet([1]!obCall("",obLibs&amp;"net.finmath.functions.AnalyticFormulas",$C$9,B$11:B$16,[1]!obMake("","double",E33),B$17))</f>
        <v>5.7970681484448257E-3</v>
      </c>
      <c r="G33" s="25">
        <f>[1]!obGet([1]!obCall("",obLibs&amp;"net.finmath.functions.AnalyticFormulas","bachelierOptionValue",,[1]!obMake("","double",C$16),[1]!obMake("","double",F33),B$17,[1]!obMake("","double",E33),[1]!obMake("","double",1)))</f>
        <v>2.0619458568894702E-2</v>
      </c>
      <c r="H33" s="28">
        <f t="shared" si="1"/>
        <v>16.670717277802975</v>
      </c>
    </row>
    <row r="34" spans="2:1024" ht="12.6" customHeight="1" x14ac:dyDescent="0.25">
      <c r="B34" s="26"/>
      <c r="C34" s="26"/>
      <c r="D34" s="26"/>
      <c r="E34" s="25">
        <f t="shared" si="0"/>
        <v>-5.9999999999999845E-3</v>
      </c>
      <c r="F34" s="25">
        <f>[1]!obGet([1]!obCall("",obLibs&amp;"net.finmath.functions.AnalyticFormulas",$C$9,B$11:B$16,[1]!obMake("","double",E34),B$17))</f>
        <v>5.8031228670677448E-3</v>
      </c>
      <c r="G34" s="25">
        <f>[1]!obGet([1]!obCall("",obLibs&amp;"net.finmath.functions.AnalyticFormulas","bachelierOptionValue",,[1]!obMake("","double",C$16),[1]!obMake("","double",F34),B$17,[1]!obMake("","double",E34),[1]!obMake("","double",1)))</f>
        <v>2.0261088459870263E-2</v>
      </c>
      <c r="H34" s="28">
        <f t="shared" si="1"/>
        <v>16.972232634665488</v>
      </c>
    </row>
    <row r="35" spans="2:1024" ht="12.6" customHeight="1" x14ac:dyDescent="0.25">
      <c r="B35" s="26"/>
      <c r="C35" s="26"/>
      <c r="D35" s="26"/>
      <c r="E35" s="25">
        <f t="shared" si="0"/>
        <v>-5.4999999999999841E-3</v>
      </c>
      <c r="F35" s="25">
        <f>[1]!obGet([1]!obCall("",obLibs&amp;"net.finmath.functions.AnalyticFormulas",$C$9,B$11:B$16,[1]!obMake("","double",E35),B$17))</f>
        <v>5.8097464913087413E-3</v>
      </c>
      <c r="G35" s="25">
        <f>[1]!obGet([1]!obCall("",obLibs&amp;"net.finmath.functions.AnalyticFormulas","bachelierOptionValue",,[1]!obMake("","double",C$16),[1]!obMake("","double",F35),B$17,[1]!obMake("","double",E35),[1]!obMake("","double",1)))</f>
        <v>1.9906961409004491E-2</v>
      </c>
      <c r="H35" s="28">
        <f t="shared" si="1"/>
        <v>17.259789710358213</v>
      </c>
    </row>
    <row r="36" spans="2:1024" ht="12.6" customHeight="1" x14ac:dyDescent="0.25">
      <c r="B36" s="33" t="s">
        <v>33</v>
      </c>
      <c r="C36" s="26"/>
      <c r="D36" s="26"/>
      <c r="E36" s="25">
        <f t="shared" si="0"/>
        <v>-4.9999999999999836E-3</v>
      </c>
      <c r="F36" s="25">
        <f>[1]!obGet([1]!obCall("",obLibs&amp;"net.finmath.functions.AnalyticFormulas",$C$9,B$11:B$16,[1]!obMake("","double",E36),B$17))</f>
        <v>5.8169466335618609E-3</v>
      </c>
      <c r="G36" s="25">
        <f>[1]!obGet([1]!obCall("",obLibs&amp;"net.finmath.functions.AnalyticFormulas","bachelierOptionValue",,[1]!obMake("","double",C$16),[1]!obMake("","double",F36),B$17,[1]!obMake("","double",E36),[1]!obMake("","double",1)))</f>
        <v>1.9557149305566308E-2</v>
      </c>
      <c r="H36" s="28">
        <f t="shared" si="1"/>
        <v>17.532444106682615</v>
      </c>
    </row>
    <row r="37" spans="2:1024" ht="12.6" customHeight="1" x14ac:dyDescent="0.25">
      <c r="B37" s="26"/>
      <c r="C37" s="26"/>
      <c r="D37" s="26"/>
      <c r="E37" s="25">
        <f t="shared" si="0"/>
        <v>-4.4999999999999832E-3</v>
      </c>
      <c r="F37" s="25">
        <f>[1]!obGet([1]!obCall("",obLibs&amp;"net.finmath.functions.AnalyticFormulas",$C$9,B$11:B$16,[1]!obMake("","double",E37),B$17))</f>
        <v>5.824729813878317E-3</v>
      </c>
      <c r="G37" s="25">
        <f>[1]!obGet([1]!obCall("",obLibs&amp;"net.finmath.functions.AnalyticFormulas","bachelierOptionValue",,[1]!obMake("","double",C$16),[1]!obMake("","double",F37),B$17,[1]!obMake("","double",E37),[1]!obMake("","double",1)))</f>
        <v>1.9211720313154795E-2</v>
      </c>
      <c r="H37" s="28">
        <f t="shared" si="1"/>
        <v>17.789285750593987</v>
      </c>
    </row>
    <row r="38" spans="2:1024" ht="12.6" customHeight="1" x14ac:dyDescent="0.25">
      <c r="B38" s="26"/>
      <c r="C38" s="26"/>
      <c r="D38" s="26"/>
      <c r="E38" s="25">
        <f t="shared" si="0"/>
        <v>-3.9999999999999827E-3</v>
      </c>
      <c r="F38" s="25">
        <f>[1]!obGet([1]!obCall("",obLibs&amp;"net.finmath.functions.AnalyticFormulas",$C$9,B$11:B$16,[1]!obMake("","double",E38),B$17))</f>
        <v>5.8331014806703805E-3</v>
      </c>
      <c r="G38" s="25">
        <f>[1]!obGet([1]!obCall("",obLibs&amp;"net.finmath.functions.AnalyticFormulas","bachelierOptionValue",,[1]!obMake("","double",C$16),[1]!obMake("","double",F38),B$17,[1]!obMake("","double",E38),[1]!obMake("","double",1)))</f>
        <v>1.8870738642180931E-2</v>
      </c>
      <c r="H38" s="28">
        <f t="shared" si="1"/>
        <v>18.029450912004901</v>
      </c>
    </row>
    <row r="39" spans="2:1024" ht="12.6" customHeight="1" x14ac:dyDescent="0.25">
      <c r="B39" s="26"/>
      <c r="C39" s="26"/>
      <c r="D39" s="26"/>
      <c r="E39" s="25">
        <f t="shared" si="0"/>
        <v>-3.4999999999999827E-3</v>
      </c>
      <c r="F39" s="25">
        <f>[1]!obGet([1]!obCall("",obLibs&amp;"net.finmath.functions.AnalyticFormulas",$C$9,B$11:B$16,[1]!obMake("","double",E39),B$17))</f>
        <v>5.8420660305739443E-3</v>
      </c>
      <c r="G39" s="25">
        <f>[1]!obGet([1]!obCall("",obLibs&amp;"net.finmath.functions.AnalyticFormulas","bachelierOptionValue",,[1]!obMake("","double",C$16),[1]!obMake("","double",F39),B$17,[1]!obMake("","double",E39),[1]!obMake("","double",1)))</f>
        <v>1.8534264333935069E-2</v>
      </c>
      <c r="H39" s="28">
        <f t="shared" si="1"/>
        <v>18.252133275387106</v>
      </c>
    </row>
    <row r="40" spans="2:1024" ht="12.6" customHeight="1" x14ac:dyDescent="0.25">
      <c r="B40" s="26"/>
      <c r="C40" s="26"/>
      <c r="D40" s="26"/>
      <c r="E40" s="25">
        <f t="shared" ref="E40:E71" si="2">E39+$F$5</f>
        <v>-2.9999999999999827E-3</v>
      </c>
      <c r="F40" s="25">
        <f>[1]!obGet([1]!obCall("",obLibs&amp;"net.finmath.functions.AnalyticFormulas",$C$9,B$11:B$16,[1]!obMake("","double",E40),B$17))</f>
        <v>5.8516268283279596E-3</v>
      </c>
      <c r="G40" s="25">
        <f>[1]!obGet([1]!obCall("",obLibs&amp;"net.finmath.functions.AnalyticFormulas","bachelierOptionValue",,[1]!obMake("","double",C$16),[1]!obMake("","double",F40),B$17,[1]!obMake("","double",E40),[1]!obMake("","double",1)))</f>
        <v>1.8202353059008053E-2</v>
      </c>
      <c r="H40" s="28">
        <f t="shared" ref="H40:H71" si="3">(G41-2*G40+G39)/(E40-E39)/(E41-E40)</f>
        <v>18.456594001348137</v>
      </c>
    </row>
    <row r="41" spans="2:1024" ht="12.6" customHeight="1" x14ac:dyDescent="0.25">
      <c r="B41" s="26"/>
      <c r="C41" s="26"/>
      <c r="D41" s="26"/>
      <c r="E41" s="25">
        <f t="shared" si="2"/>
        <v>-2.4999999999999827E-3</v>
      </c>
      <c r="F41" s="25">
        <f>[1]!obGet([1]!obCall("",obLibs&amp;"net.finmath.functions.AnalyticFormulas",$C$9,B$11:B$16,[1]!obMake("","double",E41),B$17))</f>
        <v>5.8617862273585442E-3</v>
      </c>
      <c r="G41" s="25">
        <f>[1]!obGet([1]!obCall("",obLibs&amp;"net.finmath.functions.AnalyticFormulas","bachelierOptionValue",,[1]!obMake("","double",C$16),[1]!obMake("","double",F41),B$17,[1]!obMake("","double",E41),[1]!obMake("","double",1)))</f>
        <v>1.7875055932581374E-2</v>
      </c>
      <c r="H41" s="28">
        <f t="shared" si="3"/>
        <v>18.642170706906214</v>
      </c>
    </row>
    <row r="42" spans="2:1024" ht="12.6" customHeight="1" x14ac:dyDescent="0.25">
      <c r="B42" s="26"/>
      <c r="C42" s="26"/>
      <c r="D42" s="26"/>
      <c r="E42" s="25">
        <f t="shared" si="2"/>
        <v>-1.9999999999999827E-3</v>
      </c>
      <c r="F42" s="25">
        <f>[1]!obGet([1]!obCall("",obLibs&amp;"net.finmath.functions.AnalyticFormulas",$C$9,B$11:B$16,[1]!obMake("","double",E42),B$17))</f>
        <v>5.8725455916084348E-3</v>
      </c>
      <c r="G42" s="25">
        <f>[1]!obGet([1]!obCall("",obLibs&amp;"net.finmath.functions.AnalyticFormulas","bachelierOptionValue",,[1]!obMake("","double",C$16),[1]!obMake("","double",F42),B$17,[1]!obMake("","double",E42),[1]!obMake("","double",1)))</f>
        <v>1.7552419348831422E-2</v>
      </c>
      <c r="H42" s="28">
        <f t="shared" si="3"/>
        <v>18.808285283000714</v>
      </c>
    </row>
    <row r="43" spans="2:1024" ht="12.6" customHeight="1" x14ac:dyDescent="0.25">
      <c r="B43" s="26"/>
      <c r="C43" s="26"/>
      <c r="D43" s="26"/>
      <c r="E43" s="25">
        <f t="shared" si="2"/>
        <v>-1.4999999999999827E-3</v>
      </c>
      <c r="F43" s="25">
        <f>[1]!obGet([1]!obCall("",obLibs&amp;"net.finmath.functions.AnalyticFormulas",$C$9,B$11:B$16,[1]!obMake("","double",E43),B$17))</f>
        <v>5.8839053190230806E-3</v>
      </c>
      <c r="G43" s="25">
        <f>[1]!obGet([1]!obCall("",obLibs&amp;"net.finmath.functions.AnalyticFormulas","bachelierOptionValue",,[1]!obMake("","double",C$16),[1]!obMake("","double",F43),B$17,[1]!obMake("","double",E43),[1]!obMake("","double",1)))</f>
        <v>1.723448483640222E-2</v>
      </c>
      <c r="H43" s="28">
        <f t="shared" si="3"/>
        <v>18.954450477101648</v>
      </c>
    </row>
    <row r="44" spans="2:1024" ht="12.6" customHeight="1" x14ac:dyDescent="0.25">
      <c r="B44" s="26"/>
      <c r="C44" s="26"/>
      <c r="D44" s="26"/>
      <c r="E44" s="25">
        <f t="shared" si="2"/>
        <v>-9.9999999999998267E-4</v>
      </c>
      <c r="F44" s="25">
        <f>[1]!obGet([1]!obCall("",obLibs&amp;"net.finmath.functions.AnalyticFormulas",$C$9,B$11:B$16,[1]!obMake("","double",E44),B$17))</f>
        <v>5.8958648669904159E-3</v>
      </c>
      <c r="G44" s="25">
        <f>[1]!obGet([1]!obCall("",obLibs&amp;"net.finmath.functions.AnalyticFormulas","bachelierOptionValue",,[1]!obMake("","double",C$16),[1]!obMake("","double",F44),B$17,[1]!obMake("","double",E44),[1]!obMake("","double",1)))</f>
        <v>1.6921288936592293E-2</v>
      </c>
      <c r="H44" s="28">
        <f t="shared" si="3"/>
        <v>19.080275179647611</v>
      </c>
    </row>
    <row r="45" spans="2:1024" ht="12.6" customHeight="1" x14ac:dyDescent="0.25">
      <c r="B45" s="26"/>
      <c r="C45" s="26"/>
      <c r="D45" s="26"/>
      <c r="E45" s="25">
        <f t="shared" si="2"/>
        <v>-4.9999999999998266E-4</v>
      </c>
      <c r="F45" s="25">
        <f>[1]!obGet([1]!obCall("",obLibs&amp;"net.finmath.functions.AnalyticFormulas",$C$9,B$11:B$16,[1]!obMake("","double",E45),B$17))</f>
        <v>5.9084227799295957E-3</v>
      </c>
      <c r="G45" s="25">
        <f>[1]!obGet([1]!obCall("",obLibs&amp;"net.finmath.functions.AnalyticFormulas","bachelierOptionValue",,[1]!obMake("","double",C$16),[1]!obMake("","double",F45),B$17,[1]!obMake("","double",E45),[1]!obMake("","double",1)))</f>
        <v>1.6612863105577278E-2</v>
      </c>
      <c r="H45" s="28">
        <f t="shared" si="3"/>
        <v>19.185468367974302</v>
      </c>
    </row>
    <row r="46" spans="2:1024" ht="12.6" customHeight="1" x14ac:dyDescent="0.25">
      <c r="B46" s="26"/>
      <c r="C46" s="26"/>
      <c r="D46" s="26"/>
      <c r="E46" s="25">
        <f t="shared" si="2"/>
        <v>1.7347234759768071E-17</v>
      </c>
      <c r="F46" s="25">
        <f>[1]!obGet([1]!obCall("",obLibs&amp;"net.finmath.functions.AnalyticFormulas",$C$9,B$11:B$16,[1]!obMake("","double",E46),B$17))</f>
        <v>5.921576719133472E-3</v>
      </c>
      <c r="G46" s="25">
        <f>[1]!obGet([1]!obCall("",obLibs&amp;"net.finmath.functions.AnalyticFormulas","bachelierOptionValue",,[1]!obMake("","double",C$16),[1]!obMake("","double",F46),B$17,[1]!obMake("","double",E46),[1]!obMake("","double",1)))</f>
        <v>1.6309233641654257E-2</v>
      </c>
      <c r="H46" s="28">
        <f t="shared" si="3"/>
        <v>19.26984168354462</v>
      </c>
    </row>
    <row r="47" spans="2:1024" ht="12.6" customHeight="1" x14ac:dyDescent="0.25">
      <c r="B47" s="26"/>
      <c r="C47" s="26"/>
      <c r="D47" s="26"/>
      <c r="E47" s="25">
        <f t="shared" si="2"/>
        <v>5.0000000000001736E-4</v>
      </c>
      <c r="F47" s="25">
        <f>[1]!obGet([1]!obCall("",obLibs&amp;"net.finmath.functions.AnalyticFormulas",$C$9,B$11:B$16,[1]!obMake("","double",E47),B$17))</f>
        <v>5.9353234948890743E-3</v>
      </c>
      <c r="G47" s="25">
        <f>[1]!obGet([1]!obCall("",obLibs&amp;"net.finmath.functions.AnalyticFormulas","bachelierOptionValue",,[1]!obMake("","double",C$16),[1]!obMake("","double",F47),B$17,[1]!obMake("","double",E47),[1]!obMake("","double",1)))</f>
        <v>1.6010421638152122E-2</v>
      </c>
      <c r="H47" s="28">
        <f t="shared" si="3"/>
        <v>19.333310642008495</v>
      </c>
    </row>
    <row r="48" spans="2:1024" s="17" customFormat="1" ht="12.6" customHeight="1" x14ac:dyDescent="0.25">
      <c r="B48" s="26"/>
      <c r="C48" s="26"/>
      <c r="D48" s="26"/>
      <c r="E48" s="25">
        <f t="shared" si="2"/>
        <v>1.0000000000000174E-3</v>
      </c>
      <c r="F48" s="25">
        <f>[1]!obGet([1]!obCall("",obLibs&amp;"net.finmath.functions.AnalyticFormulas",$C$9,B$11:B$16,[1]!obMake("","double",E48),B$17))</f>
        <v>5.9496591008299021E-3</v>
      </c>
      <c r="G48" s="25">
        <f>[1]!obGet([1]!obCall("",obLibs&amp;"net.finmath.functions.AnalyticFormulas","bachelierOptionValue",,[1]!obMake("","double",C$16),[1]!obMake("","double",F48),B$17,[1]!obMake("","double",E48),[1]!obMake("","double",1)))</f>
        <v>1.5716442962310489E-2</v>
      </c>
      <c r="H48" s="28">
        <f t="shared" si="3"/>
        <v>19.375894497367096</v>
      </c>
      <c r="AKW48" s="3"/>
      <c r="AKX48" s="3"/>
      <c r="AKY48" s="3"/>
      <c r="AKZ48" s="3"/>
      <c r="ALA48" s="3"/>
      <c r="ALB48" s="3"/>
      <c r="ALC48" s="3"/>
      <c r="ALD48" s="3"/>
      <c r="ALE48" s="3"/>
      <c r="ALF48" s="3"/>
      <c r="ALG48" s="3"/>
      <c r="ALH48" s="3"/>
      <c r="ALI48" s="3"/>
      <c r="ALJ48" s="3"/>
      <c r="ALK48" s="3"/>
      <c r="ALL48" s="3"/>
      <c r="ALM48" s="3"/>
      <c r="ALN48" s="3"/>
      <c r="ALO48" s="3"/>
      <c r="ALP48" s="3"/>
      <c r="ALQ48" s="3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2:1024" s="17" customFormat="1" ht="12.6" customHeight="1" x14ac:dyDescent="0.25">
      <c r="B49" s="26"/>
      <c r="C49" s="26"/>
      <c r="D49" s="26"/>
      <c r="E49" s="25">
        <f t="shared" si="2"/>
        <v>1.5000000000000174E-3</v>
      </c>
      <c r="F49" s="25">
        <f>[1]!obGet([1]!obCall("",obLibs&amp;"net.finmath.functions.AnalyticFormulas",$C$9,B$11:B$16,[1]!obMake("","double",E49),B$17))</f>
        <v>5.9645787504122531E-3</v>
      </c>
      <c r="G49" s="25">
        <f>[1]!obGet([1]!obCall("",obLibs&amp;"net.finmath.functions.AnalyticFormulas","bachelierOptionValue",,[1]!obMake("","double",C$16),[1]!obMake("","double",F49),B$17,[1]!obMake("","double",E49),[1]!obMake("","double",1)))</f>
        <v>1.5427308260093199E-2</v>
      </c>
      <c r="H49" s="28">
        <f t="shared" si="3"/>
        <v>19.397714806121403</v>
      </c>
      <c r="AKW49" s="3"/>
      <c r="AKX49" s="3"/>
      <c r="AKY49" s="3"/>
      <c r="AKZ49" s="3"/>
      <c r="ALA49" s="3"/>
      <c r="ALB49" s="3"/>
      <c r="ALC49" s="3"/>
      <c r="ALD49" s="3"/>
      <c r="ALE49" s="3"/>
      <c r="ALF49" s="3"/>
      <c r="ALG49" s="3"/>
      <c r="ALH49" s="3"/>
      <c r="ALI49" s="3"/>
      <c r="ALJ49" s="3"/>
      <c r="ALK49" s="3"/>
      <c r="ALL49" s="3"/>
      <c r="ALM49" s="3"/>
      <c r="ALN49" s="3"/>
      <c r="ALO49" s="3"/>
      <c r="ALP49" s="3"/>
      <c r="ALQ49" s="3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2:1024" s="17" customFormat="1" ht="12.6" customHeight="1" x14ac:dyDescent="0.25">
      <c r="B50" s="26"/>
      <c r="C50" s="26"/>
      <c r="D50" s="26"/>
      <c r="E50" s="25">
        <f t="shared" si="2"/>
        <v>2.0000000000000174E-3</v>
      </c>
      <c r="F50" s="25">
        <f>[1]!obGet([1]!obCall("",obLibs&amp;"net.finmath.functions.AnalyticFormulas",$C$9,B$11:B$16,[1]!obMake("","double",E50),B$17))</f>
        <v>5.9800769153553791E-3</v>
      </c>
      <c r="G50" s="25">
        <f>[1]!obGet([1]!obCall("",obLibs&amp;"net.finmath.functions.AnalyticFormulas","bachelierOptionValue",,[1]!obMake("","double",C$16),[1]!obMake("","double",F50),B$17,[1]!obMake("","double",E50),[1]!obMake("","double",1)))</f>
        <v>1.5143022986577442E-2</v>
      </c>
      <c r="H50" s="28">
        <f t="shared" si="3"/>
        <v>19.398992762924284</v>
      </c>
      <c r="AKW50" s="3"/>
      <c r="AKX50" s="3"/>
      <c r="AKY50" s="3"/>
      <c r="AKZ50" s="3"/>
      <c r="ALA50" s="3"/>
      <c r="ALB50" s="3"/>
      <c r="ALC50" s="3"/>
      <c r="ALD50" s="3"/>
      <c r="ALE50" s="3"/>
      <c r="ALF50" s="3"/>
      <c r="ALG50" s="3"/>
      <c r="ALH50" s="3"/>
      <c r="ALI50" s="3"/>
      <c r="ALJ50" s="3"/>
      <c r="ALK50" s="3"/>
      <c r="ALL50" s="3"/>
      <c r="ALM50" s="3"/>
      <c r="ALN50" s="3"/>
      <c r="ALO50" s="3"/>
      <c r="ALP50" s="3"/>
      <c r="ALQ50" s="3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2:1024" s="17" customFormat="1" ht="12.6" customHeight="1" x14ac:dyDescent="0.25">
      <c r="B51" s="26"/>
      <c r="C51" s="26"/>
      <c r="D51" s="26"/>
      <c r="E51" s="25">
        <f t="shared" si="2"/>
        <v>2.5000000000000174E-3</v>
      </c>
      <c r="F51" s="25">
        <f>[1]!obGet([1]!obCall("",obLibs&amp;"net.finmath.functions.AnalyticFormulas",$C$9,B$11:B$16,[1]!obMake("","double",E51),B$17))</f>
        <v>5.9961473658417036E-3</v>
      </c>
      <c r="G51" s="25">
        <f>[1]!obGet([1]!obCall("",obLibs&amp;"net.finmath.functions.AnalyticFormulas","bachelierOptionValue",,[1]!obMake("","double",C$16),[1]!obMake("","double",F51),B$17,[1]!obMake("","double",E51),[1]!obMake("","double",1)))</f>
        <v>1.4863587461252416E-2</v>
      </c>
      <c r="H51" s="28">
        <f t="shared" si="3"/>
        <v>19.380045396234781</v>
      </c>
      <c r="AKW51" s="3"/>
      <c r="AKX51" s="3"/>
      <c r="AKY51" s="3"/>
      <c r="AKZ51" s="3"/>
      <c r="ALA51" s="3"/>
      <c r="ALB51" s="3"/>
      <c r="ALC51" s="3"/>
      <c r="ALD51" s="3"/>
      <c r="ALE51" s="3"/>
      <c r="ALF51" s="3"/>
      <c r="ALG51" s="3"/>
      <c r="ALH51" s="3"/>
      <c r="ALI51" s="3"/>
      <c r="ALJ51" s="3"/>
      <c r="ALK51" s="3"/>
      <c r="ALL51" s="3"/>
      <c r="ALM51" s="3"/>
      <c r="ALN51" s="3"/>
      <c r="ALO51" s="3"/>
      <c r="ALP51" s="3"/>
      <c r="ALQ51" s="3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2:1024" s="17" customFormat="1" ht="12.6" customHeight="1" x14ac:dyDescent="0.25">
      <c r="B52" s="26"/>
      <c r="C52" s="26"/>
      <c r="D52" s="26"/>
      <c r="E52" s="25">
        <f t="shared" si="2"/>
        <v>3.0000000000000174E-3</v>
      </c>
      <c r="F52" s="25">
        <f>[1]!obGet([1]!obCall("",obLibs&amp;"net.finmath.functions.AnalyticFormulas",$C$9,B$11:B$16,[1]!obMake("","double",E52),B$17))</f>
        <v>6.0127832122383118E-3</v>
      </c>
      <c r="G52" s="25">
        <f>[1]!obGet([1]!obCall("",obLibs&amp;"net.finmath.functions.AnalyticFormulas","bachelierOptionValue",,[1]!obMake("","double",C$16),[1]!obMake("","double",F52),B$17,[1]!obMake("","double",E52),[1]!obMake("","double",1)))</f>
        <v>1.4588996947276448E-2</v>
      </c>
      <c r="H52" s="28">
        <f t="shared" si="3"/>
        <v>19.341280732630693</v>
      </c>
      <c r="AKW52" s="3"/>
      <c r="AKX52" s="3"/>
      <c r="AKY52" s="3"/>
      <c r="AKZ52" s="3"/>
      <c r="ALA52" s="3"/>
      <c r="ALB52" s="3"/>
      <c r="ALC52" s="3"/>
      <c r="ALD52" s="3"/>
      <c r="ALE52" s="3"/>
      <c r="ALF52" s="3"/>
      <c r="ALG52" s="3"/>
      <c r="ALH52" s="3"/>
      <c r="ALI52" s="3"/>
      <c r="ALJ52" s="3"/>
      <c r="ALK52" s="3"/>
      <c r="ALL52" s="3"/>
      <c r="ALM52" s="3"/>
      <c r="ALN52" s="3"/>
      <c r="ALO52" s="3"/>
      <c r="ALP52" s="3"/>
      <c r="ALQ52" s="3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2:1024" s="17" customFormat="1" ht="12.6" customHeight="1" x14ac:dyDescent="0.25">
      <c r="B53" s="26"/>
      <c r="C53" s="26"/>
      <c r="D53" s="26"/>
      <c r="E53" s="25">
        <f t="shared" si="2"/>
        <v>3.5000000000000174E-3</v>
      </c>
      <c r="F53" s="25">
        <f>[1]!obGet([1]!obCall("",obLibs&amp;"net.finmath.functions.AnalyticFormulas",$C$9,B$11:B$16,[1]!obMake("","double",E53),B$17))</f>
        <v>6.0299769480739954E-3</v>
      </c>
      <c r="G53" s="25">
        <f>[1]!obGet([1]!obCall("",obLibs&amp;"net.finmath.functions.AnalyticFormulas","bachelierOptionValue",,[1]!obMake("","double",C$16),[1]!obMake("","double",F53),B$17,[1]!obMake("","double",E53),[1]!obMake("","double",1)))</f>
        <v>1.4319241753483638E-2</v>
      </c>
      <c r="H53" s="28">
        <f t="shared" si="3"/>
        <v>19.28319205497797</v>
      </c>
      <c r="AKW53" s="3"/>
      <c r="AKX53" s="3"/>
      <c r="AKY53" s="3"/>
      <c r="AKZ53" s="3"/>
      <c r="ALA53" s="3"/>
      <c r="ALB53" s="3"/>
      <c r="ALC53" s="3"/>
      <c r="ALD53" s="3"/>
      <c r="ALE53" s="3"/>
      <c r="ALF53" s="3"/>
      <c r="ALG53" s="3"/>
      <c r="ALH53" s="3"/>
      <c r="ALI53" s="3"/>
      <c r="ALJ53" s="3"/>
      <c r="ALK53" s="3"/>
      <c r="ALL53" s="3"/>
      <c r="ALM53" s="3"/>
      <c r="ALN53" s="3"/>
      <c r="ALO53" s="3"/>
      <c r="ALP53" s="3"/>
      <c r="ALQ53" s="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2:1024" s="17" customFormat="1" ht="12.6" customHeight="1" x14ac:dyDescent="0.25">
      <c r="B54" s="26"/>
      <c r="C54" s="26"/>
      <c r="D54" s="26"/>
      <c r="E54" s="25">
        <f t="shared" si="2"/>
        <v>4.0000000000000174E-3</v>
      </c>
      <c r="F54" s="25">
        <f>[1]!obGet([1]!obCall("",obLibs&amp;"net.finmath.functions.AnalyticFormulas",$C$9,B$11:B$16,[1]!obMake("","double",E54),B$17))</f>
        <v>6.0477204939874615E-3</v>
      </c>
      <c r="G54" s="25">
        <f>[1]!obGet([1]!obCall("",obLibs&amp;"net.finmath.functions.AnalyticFormulas","bachelierOptionValue",,[1]!obMake("","double",C$16),[1]!obMake("","double",F54),B$17,[1]!obMake("","double",E54),[1]!obMake("","double",1)))</f>
        <v>1.4054307357704573E-2</v>
      </c>
      <c r="H54" s="28">
        <f t="shared" si="3"/>
        <v>19.206351387017467</v>
      </c>
      <c r="AKW54" s="3"/>
      <c r="AKX54" s="3"/>
      <c r="AKY54" s="3"/>
      <c r="AKZ54" s="3"/>
      <c r="ALA54" s="3"/>
      <c r="ALB54" s="3"/>
      <c r="ALC54" s="3"/>
      <c r="ALD54" s="3"/>
      <c r="ALE54" s="3"/>
      <c r="ALF54" s="3"/>
      <c r="ALG54" s="3"/>
      <c r="ALH54" s="3"/>
      <c r="ALI54" s="3"/>
      <c r="ALJ54" s="3"/>
      <c r="ALK54" s="3"/>
      <c r="ALL54" s="3"/>
      <c r="ALM54" s="3"/>
      <c r="ALN54" s="3"/>
      <c r="ALO54" s="3"/>
      <c r="ALP54" s="3"/>
      <c r="ALQ54" s="3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2:1024" s="17" customFormat="1" ht="12.6" customHeight="1" x14ac:dyDescent="0.25">
      <c r="B55" s="26"/>
      <c r="C55" s="26"/>
      <c r="D55" s="26"/>
      <c r="E55" s="25">
        <f t="shared" si="2"/>
        <v>4.5000000000000179E-3</v>
      </c>
      <c r="F55" s="25">
        <f>[1]!obGet([1]!obCall("",obLibs&amp;"net.finmath.functions.AnalyticFormulas",$C$9,B$11:B$16,[1]!obMake("","double",E55),B$17))</f>
        <v>6.0660052423507855E-3</v>
      </c>
      <c r="G55" s="25">
        <f>[1]!obGet([1]!obCall("",obLibs&amp;"net.finmath.functions.AnalyticFormulas","bachelierOptionValue",,[1]!obMake("","double",C$16),[1]!obMake("","double",F55),B$17,[1]!obMake("","double",E55),[1]!obMake("","double",1)))</f>
        <v>1.3794174549772262E-2</v>
      </c>
      <c r="H55" s="28">
        <f t="shared" si="3"/>
        <v>19.111402348809225</v>
      </c>
      <c r="AKW55" s="3"/>
      <c r="AKX55" s="3"/>
      <c r="AKY55" s="3"/>
      <c r="AKZ55" s="3"/>
      <c r="ALA55" s="3"/>
      <c r="ALB55" s="3"/>
      <c r="ALC55" s="3"/>
      <c r="ALD55" s="3"/>
      <c r="ALE55" s="3"/>
      <c r="ALF55" s="3"/>
      <c r="ALG55" s="3"/>
      <c r="ALH55" s="3"/>
      <c r="ALI55" s="3"/>
      <c r="ALJ55" s="3"/>
      <c r="ALK55" s="3"/>
      <c r="ALL55" s="3"/>
      <c r="ALM55" s="3"/>
      <c r="ALN55" s="3"/>
      <c r="ALO55" s="3"/>
      <c r="ALP55" s="3"/>
      <c r="ALQ55" s="3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2:1024" s="17" customFormat="1" ht="12.6" customHeight="1" x14ac:dyDescent="0.25">
      <c r="B56" s="26"/>
      <c r="C56" s="26"/>
      <c r="D56" s="26"/>
      <c r="E56" s="25">
        <f t="shared" si="2"/>
        <v>5.0000000000000183E-3</v>
      </c>
      <c r="F56" s="25">
        <f>[1]!obGet([1]!obCall("",obLibs&amp;"net.finmath.functions.AnalyticFormulas",$C$9,B$11:B$16,[1]!obMake("","double",E56),B$17))</f>
        <v>6.0848221022678549E-3</v>
      </c>
      <c r="G56" s="25">
        <f>[1]!obGet([1]!obCall("",obLibs&amp;"net.finmath.functions.AnalyticFormulas","bachelierOptionValue",,[1]!obMake("","double",C$16),[1]!obMake("","double",F56),B$17,[1]!obMake("","double",E56),[1]!obMake("","double",1)))</f>
        <v>1.3538819592427153E-2</v>
      </c>
      <c r="H56" s="28">
        <f t="shared" si="3"/>
        <v>18.999052527765535</v>
      </c>
      <c r="AKW56" s="3"/>
      <c r="AKX56" s="3"/>
      <c r="AKY56" s="3"/>
      <c r="AKZ56" s="3"/>
      <c r="ALA56" s="3"/>
      <c r="ALB56" s="3"/>
      <c r="ALC56" s="3"/>
      <c r="ALD56" s="3"/>
      <c r="ALE56" s="3"/>
      <c r="ALF56" s="3"/>
      <c r="ALG56" s="3"/>
      <c r="ALH56" s="3"/>
      <c r="ALI56" s="3"/>
      <c r="ALJ56" s="3"/>
      <c r="ALK56" s="3"/>
      <c r="ALL56" s="3"/>
      <c r="ALM56" s="3"/>
      <c r="ALN56" s="3"/>
      <c r="ALO56" s="3"/>
      <c r="ALP56" s="3"/>
      <c r="ALQ56" s="3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2:1024" s="17" customFormat="1" ht="12.6" customHeight="1" x14ac:dyDescent="0.25">
      <c r="B57" s="26"/>
      <c r="C57" s="26"/>
      <c r="D57" s="26"/>
      <c r="E57" s="25">
        <f t="shared" si="2"/>
        <v>5.5000000000000188E-3</v>
      </c>
      <c r="F57" s="25">
        <f>[1]!obGet([1]!obCall("",obLibs&amp;"net.finmath.functions.AnalyticFormulas",$C$9,B$11:B$16,[1]!obMake("","double",E57),B$17))</f>
        <v>6.1041615446493997E-3</v>
      </c>
      <c r="G57" s="25">
        <f>[1]!obGet([1]!obCall("",obLibs&amp;"net.finmath.functions.AnalyticFormulas","bachelierOptionValue",,[1]!obMake("","double",C$16),[1]!obMake("","double",F57),B$17,[1]!obMake("","double",E57),[1]!obMake("","double",1)))</f>
        <v>1.3288214398213986E-2</v>
      </c>
      <c r="H57" s="28">
        <f t="shared" si="3"/>
        <v>18.870065510739852</v>
      </c>
      <c r="AKW57" s="3"/>
      <c r="AKX57" s="3"/>
      <c r="AKY57" s="3"/>
      <c r="AKZ57" s="3"/>
      <c r="ALA57" s="3"/>
      <c r="ALB57" s="3"/>
      <c r="ALC57" s="3"/>
      <c r="ALD57" s="3"/>
      <c r="ALE57" s="3"/>
      <c r="ALF57" s="3"/>
      <c r="ALG57" s="3"/>
      <c r="ALH57" s="3"/>
      <c r="ALI57" s="3"/>
      <c r="ALJ57" s="3"/>
      <c r="ALK57" s="3"/>
      <c r="ALL57" s="3"/>
      <c r="ALM57" s="3"/>
      <c r="ALN57" s="3"/>
      <c r="ALO57" s="3"/>
      <c r="ALP57" s="3"/>
      <c r="ALQ57" s="3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2:1024" s="17" customFormat="1" ht="12.6" customHeight="1" x14ac:dyDescent="0.25">
      <c r="B58" s="26"/>
      <c r="C58" s="26"/>
      <c r="D58" s="26"/>
      <c r="E58" s="25">
        <f t="shared" si="2"/>
        <v>6.0000000000000192E-3</v>
      </c>
      <c r="F58" s="25">
        <f>[1]!obGet([1]!obCall("",obLibs&amp;"net.finmath.functions.AnalyticFormulas",$C$9,B$11:B$16,[1]!obMake("","double",E58),B$17))</f>
        <v>6.1240136470736865E-3</v>
      </c>
      <c r="G58" s="25">
        <f>[1]!obGet([1]!obCall("",obLibs&amp;"net.finmath.functions.AnalyticFormulas","bachelierOptionValue",,[1]!obMake("","double",C$16),[1]!obMake("","double",F58),B$17,[1]!obMake("","double",E58),[1]!obMake("","double",1)))</f>
        <v>1.3042326720378503E-2</v>
      </c>
      <c r="H58" s="28">
        <f t="shared" si="3"/>
        <v>18.725252720883066</v>
      </c>
      <c r="AKW58" s="3"/>
      <c r="AKX58" s="3"/>
      <c r="AKY58" s="3"/>
      <c r="AKZ58" s="3"/>
      <c r="ALA58" s="3"/>
      <c r="ALB58" s="3"/>
      <c r="ALC58" s="3"/>
      <c r="ALD58" s="3"/>
      <c r="ALE58" s="3"/>
      <c r="ALF58" s="3"/>
      <c r="ALG58" s="3"/>
      <c r="ALH58" s="3"/>
      <c r="ALI58" s="3"/>
      <c r="ALJ58" s="3"/>
      <c r="ALK58" s="3"/>
      <c r="ALL58" s="3"/>
      <c r="ALM58" s="3"/>
      <c r="ALN58" s="3"/>
      <c r="ALO58" s="3"/>
      <c r="ALP58" s="3"/>
      <c r="ALQ58" s="3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2:1024" s="17" customFormat="1" ht="12.6" customHeight="1" x14ac:dyDescent="0.25">
      <c r="B59" s="26"/>
      <c r="C59" s="26"/>
      <c r="D59" s="26"/>
      <c r="E59" s="25">
        <f t="shared" si="2"/>
        <v>6.5000000000000197E-3</v>
      </c>
      <c r="F59" s="25">
        <f>[1]!obGet([1]!obCall("",obLibs&amp;"net.finmath.functions.AnalyticFormulas",$C$9,B$11:B$16,[1]!obMake("","double",E59),B$17))</f>
        <v>6.1443681381545242E-3</v>
      </c>
      <c r="G59" s="25">
        <f>[1]!obGet([1]!obCall("",obLibs&amp;"net.finmath.functions.AnalyticFormulas","bachelierOptionValue",,[1]!obMake("","double",C$16),[1]!obMake("","double",F59),B$17,[1]!obMake("","double",E59),[1]!obMake("","double",1)))</f>
        <v>1.2801120355723242E-2</v>
      </c>
      <c r="H59" s="28">
        <f t="shared" si="3"/>
        <v>18.565465192327235</v>
      </c>
      <c r="AKW59" s="3"/>
      <c r="AKX59" s="3"/>
      <c r="AKY59" s="3"/>
      <c r="AKZ59" s="3"/>
      <c r="ALA59" s="3"/>
      <c r="ALB59" s="3"/>
      <c r="ALC59" s="3"/>
      <c r="ALD59" s="3"/>
      <c r="ALE59" s="3"/>
      <c r="ALF59" s="3"/>
      <c r="ALG59" s="3"/>
      <c r="ALH59" s="3"/>
      <c r="ALI59" s="3"/>
      <c r="ALJ59" s="3"/>
      <c r="ALK59" s="3"/>
      <c r="ALL59" s="3"/>
      <c r="ALM59" s="3"/>
      <c r="ALN59" s="3"/>
      <c r="ALO59" s="3"/>
      <c r="ALP59" s="3"/>
      <c r="ALQ59" s="3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2:1024" s="17" customFormat="1" ht="12.6" customHeight="1" x14ac:dyDescent="0.25">
      <c r="B60" s="26"/>
      <c r="C60" s="26"/>
      <c r="D60" s="26"/>
      <c r="E60" s="25">
        <f t="shared" si="2"/>
        <v>7.0000000000000201E-3</v>
      </c>
      <c r="F60" s="25">
        <f>[1]!obGet([1]!obCall("",obLibs&amp;"net.finmath.functions.AnalyticFormulas",$C$9,B$11:B$16,[1]!obMake("","double",E60),B$17))</f>
        <v>6.1652144411547694E-3</v>
      </c>
      <c r="G60" s="25">
        <f>[1]!obGet([1]!obCall("",obLibs&amp;"net.finmath.functions.AnalyticFormulas","bachelierOptionValue",,[1]!obMake("","double",C$16),[1]!obMake("","double",F60),B$17,[1]!obMake("","double",E60),[1]!obMake("","double",1)))</f>
        <v>1.2564555357366062E-2</v>
      </c>
      <c r="H60" s="28">
        <f t="shared" si="3"/>
        <v>18.391585409061019</v>
      </c>
      <c r="AKW60" s="3"/>
      <c r="AKX60" s="3"/>
      <c r="AKY60" s="3"/>
      <c r="AKZ60" s="3"/>
      <c r="ALA60" s="3"/>
      <c r="ALB60" s="3"/>
      <c r="ALC60" s="3"/>
      <c r="ALD60" s="3"/>
      <c r="ALE60" s="3"/>
      <c r="ALF60" s="3"/>
      <c r="ALG60" s="3"/>
      <c r="ALH60" s="3"/>
      <c r="ALI60" s="3"/>
      <c r="ALJ60" s="3"/>
      <c r="ALK60" s="3"/>
      <c r="ALL60" s="3"/>
      <c r="ALM60" s="3"/>
      <c r="ALN60" s="3"/>
      <c r="ALO60" s="3"/>
      <c r="ALP60" s="3"/>
      <c r="ALQ60" s="3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2:1024" s="17" customFormat="1" ht="12.6" customHeight="1" x14ac:dyDescent="0.25">
      <c r="B61" s="26"/>
      <c r="C61" s="26"/>
      <c r="D61" s="26"/>
      <c r="E61" s="25">
        <f t="shared" si="2"/>
        <v>7.5000000000000205E-3</v>
      </c>
      <c r="F61" s="25">
        <f>[1]!obGet([1]!obCall("",obLibs&amp;"net.finmath.functions.AnalyticFormulas",$C$9,B$11:B$16,[1]!obMake("","double",E61),B$17))</f>
        <v>6.1865417166033282E-3</v>
      </c>
      <c r="G61" s="25">
        <f>[1]!obGet([1]!obCall("",obLibs&amp;"net.finmath.functions.AnalyticFormulas","bachelierOptionValue",,[1]!obMake("","double",C$16),[1]!obMake("","double",F61),B$17,[1]!obMake("","double",E61),[1]!obMake("","double",1)))</f>
        <v>1.2332588255361147E-2</v>
      </c>
      <c r="H61" s="28">
        <f t="shared" si="3"/>
        <v>18.204519326665803</v>
      </c>
      <c r="AKW61" s="3"/>
      <c r="AKX61" s="3"/>
      <c r="AKY61" s="3"/>
      <c r="AKZ61" s="3"/>
      <c r="ALA61" s="3"/>
      <c r="ALB61" s="3"/>
      <c r="ALC61" s="3"/>
      <c r="ALD61" s="3"/>
      <c r="ALE61" s="3"/>
      <c r="ALF61" s="3"/>
      <c r="ALG61" s="3"/>
      <c r="ALH61" s="3"/>
      <c r="ALI61" s="3"/>
      <c r="ALJ61" s="3"/>
      <c r="ALK61" s="3"/>
      <c r="ALL61" s="3"/>
      <c r="ALM61" s="3"/>
      <c r="ALN61" s="3"/>
      <c r="ALO61" s="3"/>
      <c r="ALP61" s="3"/>
      <c r="ALQ61" s="3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2:1024" s="17" customFormat="1" ht="12.6" customHeight="1" x14ac:dyDescent="0.25">
      <c r="B62" s="26"/>
      <c r="C62" s="26"/>
      <c r="D62" s="26"/>
      <c r="E62" s="25">
        <f t="shared" si="2"/>
        <v>8.000000000000021E-3</v>
      </c>
      <c r="F62" s="25">
        <f>[1]!obGet([1]!obCall("",obLibs&amp;"net.finmath.functions.AnalyticFormulas",$C$9,B$11:B$16,[1]!obMake("","double",E62),B$17))</f>
        <v>6.208338903696921E-3</v>
      </c>
      <c r="G62" s="25">
        <f>[1]!obGet([1]!obCall("",obLibs&amp;"net.finmath.functions.AnalyticFormulas","bachelierOptionValue",,[1]!obMake("","double",C$16),[1]!obMake("","double",F62),B$17,[1]!obMake("","double",E62),[1]!obMake("","double",1)))</f>
        <v>1.2105172283187899E-2</v>
      </c>
      <c r="H62" s="28">
        <f t="shared" si="3"/>
        <v>18.005188667194439</v>
      </c>
      <c r="AKW62" s="3"/>
      <c r="AKX62" s="3"/>
      <c r="AKY62" s="3"/>
      <c r="AKZ62" s="3"/>
      <c r="ALA62" s="3"/>
      <c r="ALB62" s="3"/>
      <c r="ALC62" s="3"/>
      <c r="ALD62" s="3"/>
      <c r="ALE62" s="3"/>
      <c r="ALF62" s="3"/>
      <c r="ALG62" s="3"/>
      <c r="ALH62" s="3"/>
      <c r="ALI62" s="3"/>
      <c r="ALJ62" s="3"/>
      <c r="ALK62" s="3"/>
      <c r="ALL62" s="3"/>
      <c r="ALM62" s="3"/>
      <c r="ALN62" s="3"/>
      <c r="ALO62" s="3"/>
      <c r="ALP62" s="3"/>
      <c r="ALQ62" s="3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2:1024" s="17" customFormat="1" ht="12.6" customHeight="1" x14ac:dyDescent="0.25">
      <c r="B63" s="26"/>
      <c r="C63" s="26"/>
      <c r="D63" s="26"/>
      <c r="E63" s="25">
        <f t="shared" si="2"/>
        <v>8.5000000000000214E-3</v>
      </c>
      <c r="F63" s="25">
        <f>[1]!obGet([1]!obCall("",obLibs&amp;"net.finmath.functions.AnalyticFormulas",$C$9,B$11:B$16,[1]!obMake("","double",E63),B$17))</f>
        <v>6.2305947602912951E-3</v>
      </c>
      <c r="G63" s="25">
        <f>[1]!obGet([1]!obCall("",obLibs&amp;"net.finmath.functions.AnalyticFormulas","bachelierOptionValue",,[1]!obMake("","double",C$16),[1]!obMake("","double",F63),B$17,[1]!obMake("","double",E63),[1]!obMake("","double",1)))</f>
        <v>1.188225760818145E-2</v>
      </c>
      <c r="H63" s="28">
        <f t="shared" si="3"/>
        <v>17.794523586411838</v>
      </c>
      <c r="AKW63" s="3"/>
      <c r="AKX63" s="3"/>
      <c r="AKY63" s="3"/>
      <c r="AKZ63" s="3"/>
      <c r="ALA63" s="3"/>
      <c r="ALB63" s="3"/>
      <c r="ALC63" s="3"/>
      <c r="ALD63" s="3"/>
      <c r="ALE63" s="3"/>
      <c r="ALF63" s="3"/>
      <c r="ALG63" s="3"/>
      <c r="ALH63" s="3"/>
      <c r="ALI63" s="3"/>
      <c r="ALJ63" s="3"/>
      <c r="ALK63" s="3"/>
      <c r="ALL63" s="3"/>
      <c r="ALM63" s="3"/>
      <c r="ALN63" s="3"/>
      <c r="ALO63" s="3"/>
      <c r="ALP63" s="3"/>
      <c r="ALQ63" s="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2:1024" ht="12.6" customHeight="1" x14ac:dyDescent="0.25">
      <c r="B64" s="26"/>
      <c r="C64" s="26"/>
      <c r="D64" s="26"/>
      <c r="E64" s="25">
        <f t="shared" si="2"/>
        <v>9.0000000000000219E-3</v>
      </c>
      <c r="F64" s="25">
        <f>[1]!obGet([1]!obCall("",obLibs&amp;"net.finmath.functions.AnalyticFormulas",$C$9,B$11:B$16,[1]!obMake("","double",E64),B$17))</f>
        <v>6.2532979013130837E-3</v>
      </c>
      <c r="G64" s="25">
        <f>[1]!obGet([1]!obCall("",obLibs&amp;"net.finmath.functions.AnalyticFormulas","bachelierOptionValue",,[1]!obMake("","double",C$16),[1]!obMake("","double",F64),B$17,[1]!obMake("","double",E64),[1]!obMake("","double",1)))</f>
        <v>1.1663791564071603E-2</v>
      </c>
      <c r="H64" s="28">
        <f t="shared" si="3"/>
        <v>17.573455779497341</v>
      </c>
    </row>
    <row r="65" spans="2:8" ht="12.6" customHeight="1" x14ac:dyDescent="0.25">
      <c r="B65" s="26"/>
      <c r="C65" s="26"/>
      <c r="D65" s="26"/>
      <c r="E65" s="25">
        <f t="shared" si="2"/>
        <v>9.5000000000000223E-3</v>
      </c>
      <c r="F65" s="25">
        <f>[1]!obGet([1]!obCall("",obLibs&amp;"net.finmath.functions.AnalyticFormulas",$C$9,B$11:B$16,[1]!obMake("","double",E65),B$17))</f>
        <v>6.2764368354495913E-3</v>
      </c>
      <c r="G65" s="25">
        <f>[1]!obGet([1]!obCall("",obLibs&amp;"net.finmath.functions.AnalyticFormulas","bachelierOptionValue",,[1]!obMake("","double",C$16),[1]!obMake("","double",F65),B$17,[1]!obMake("","double",E65),[1]!obMake("","double",1)))</f>
        <v>1.1449718883906631E-2</v>
      </c>
      <c r="H65" s="28">
        <f t="shared" si="3"/>
        <v>17.342912083155554</v>
      </c>
    </row>
    <row r="66" spans="2:8" ht="12.6" customHeight="1" x14ac:dyDescent="0.25">
      <c r="B66" s="26"/>
      <c r="C66" s="26"/>
      <c r="D66" s="26"/>
      <c r="E66" s="25">
        <f t="shared" si="2"/>
        <v>1.0000000000000023E-2</v>
      </c>
      <c r="F66" s="25">
        <f>[1]!obGet([1]!obCall("",obLibs&amp;"net.finmath.functions.AnalyticFormulas",$C$9,B$11:B$16,[1]!obMake("","double",E66),B$17))</f>
        <v>6.2999999999999992E-3</v>
      </c>
      <c r="G66" s="25">
        <f>[1]!obGet([1]!obCall("",obLibs&amp;"net.finmath.functions.AnalyticFormulas","bachelierOptionValue",,[1]!obMake("","double",C$16),[1]!obMake("","double",F66),B$17,[1]!obMake("","double",E66),[1]!obMake("","double",1)))</f>
        <v>1.1239981931762448E-2</v>
      </c>
      <c r="H66" s="28">
        <f t="shared" si="3"/>
        <v>17.103808607622753</v>
      </c>
    </row>
    <row r="67" spans="2:8" ht="12.6" customHeight="1" x14ac:dyDescent="0.25">
      <c r="B67" s="26"/>
      <c r="C67" s="26"/>
      <c r="D67" s="26"/>
      <c r="E67" s="25">
        <f t="shared" si="2"/>
        <v>1.0500000000000023E-2</v>
      </c>
      <c r="F67" s="25">
        <f>[1]!obGet([1]!obCall("",obLibs&amp;"net.finmath.functions.AnalyticFormulas",$C$9,B$11:B$16,[1]!obMake("","double",E67),B$17))</f>
        <v>6.3239757937958727E-3</v>
      </c>
      <c r="G67" s="25">
        <f>[1]!obGet([1]!obCall("",obLibs&amp;"net.finmath.functions.AnalyticFormulas","bachelierOptionValue",,[1]!obMake("","double",C$16),[1]!obMake("","double",F67),B$17,[1]!obMake("","double",E67),[1]!obMake("","double",1)))</f>
        <v>1.103452093177017E-2</v>
      </c>
      <c r="H67" s="28">
        <f t="shared" si="3"/>
        <v>16.857045457376014</v>
      </c>
    </row>
    <row r="68" spans="2:8" ht="12.6" customHeight="1" x14ac:dyDescent="0.25">
      <c r="B68" s="26"/>
      <c r="C68" s="26"/>
      <c r="D68" s="26"/>
      <c r="E68" s="25">
        <f t="shared" si="2"/>
        <v>1.1000000000000024E-2</v>
      </c>
      <c r="F68" s="25">
        <f>[1]!obGet([1]!obCall("",obLibs&amp;"net.finmath.functions.AnalyticFormulas",$C$9,B$11:B$16,[1]!obMake("","double",E68),B$17))</f>
        <v>6.3483526081263416E-3</v>
      </c>
      <c r="G68" s="25">
        <f>[1]!obGet([1]!obCall("",obLibs&amp;"net.finmath.functions.AnalyticFormulas","bachelierOptionValue",,[1]!obMake("","double",C$16),[1]!obMake("","double",F68),B$17,[1]!obMake("","double",E68),[1]!obMake("","double",1)))</f>
        <v>1.0833274193142237E-2</v>
      </c>
      <c r="H68" s="28">
        <f t="shared" si="3"/>
        <v>16.603502012213472</v>
      </c>
    </row>
    <row r="69" spans="2:8" ht="12.6" customHeight="1" x14ac:dyDescent="0.25">
      <c r="B69" s="26"/>
      <c r="C69" s="26"/>
      <c r="D69" s="26"/>
      <c r="E69" s="25">
        <f t="shared" si="2"/>
        <v>1.1500000000000024E-2</v>
      </c>
      <c r="F69" s="25">
        <f>[1]!obGet([1]!obCall("",obLibs&amp;"net.finmath.functions.AnalyticFormulas",$C$9,B$11:B$16,[1]!obMake("","double",E69),B$17))</f>
        <v>6.3731188556234745E-3</v>
      </c>
      <c r="G69" s="25">
        <f>[1]!obGet([1]!obCall("",obLibs&amp;"net.finmath.functions.AnalyticFormulas","bachelierOptionValue",,[1]!obMake("","double",C$16),[1]!obMake("","double",F69),B$17,[1]!obMake("","double",E69),[1]!obMake("","double",1)))</f>
        <v>1.0636178330017357E-2</v>
      </c>
      <c r="H69" s="28">
        <f t="shared" si="3"/>
        <v>16.344032814467862</v>
      </c>
    </row>
    <row r="70" spans="2:8" ht="12.6" customHeight="1" x14ac:dyDescent="0.25">
      <c r="B70" s="26"/>
      <c r="C70" s="26"/>
      <c r="D70" s="26"/>
      <c r="E70" s="25">
        <f t="shared" si="2"/>
        <v>1.2000000000000025E-2</v>
      </c>
      <c r="F70" s="25">
        <f>[1]!obGet([1]!obCall("",obLibs&amp;"net.finmath.functions.AnalyticFormulas",$C$9,B$11:B$16,[1]!obMake("","double",E70),B$17))</f>
        <v>6.3982629970874829E-3</v>
      </c>
      <c r="G70" s="25">
        <f>[1]!obGet([1]!obCall("",obLibs&amp;"net.finmath.functions.AnalyticFormulas","bachelierOptionValue",,[1]!obMake("","double",C$16),[1]!obMake("","double",F70),B$17,[1]!obMake("","double",E70),[1]!obMake("","double",1)))</f>
        <v>1.0443168475096094E-2</v>
      </c>
      <c r="H70" s="28">
        <f t="shared" si="3"/>
        <v>16.079464029240793</v>
      </c>
    </row>
    <row r="71" spans="2:8" ht="12.6" customHeight="1" x14ac:dyDescent="0.25">
      <c r="B71" s="26"/>
      <c r="C71" s="26"/>
      <c r="D71" s="26"/>
      <c r="E71" s="25">
        <f t="shared" si="2"/>
        <v>1.2500000000000025E-2</v>
      </c>
      <c r="F71" s="25">
        <f>[1]!obGet([1]!obCall("",obLibs&amp;"net.finmath.functions.AnalyticFormulas",$C$9,B$11:B$16,[1]!obMake("","double",E71),B$17))</f>
        <v>6.4237735662500146E-3</v>
      </c>
      <c r="G71" s="25">
        <f>[1]!obGet([1]!obCall("",obLibs&amp;"net.finmath.functions.AnalyticFormulas","bachelierOptionValue",,[1]!obMake("","double",C$16),[1]!obMake("","double",F71),B$17,[1]!obMake("","double",E71),[1]!obMake("","double",1)))</f>
        <v>1.0254178486182141E-2</v>
      </c>
      <c r="H71" s="28">
        <f t="shared" si="3"/>
        <v>15.810590477893765</v>
      </c>
    </row>
    <row r="72" spans="2:8" ht="12.6" customHeight="1" x14ac:dyDescent="0.25">
      <c r="B72" s="26"/>
      <c r="C72" s="26"/>
      <c r="D72" s="26"/>
      <c r="E72" s="25">
        <f t="shared" ref="E72:E103" si="4">E71+$F$5</f>
        <v>1.3000000000000025E-2</v>
      </c>
      <c r="F72" s="25">
        <f>[1]!obGet([1]!obCall("",obLibs&amp;"net.finmath.functions.AnalyticFormulas",$C$9,B$11:B$16,[1]!obMake("","double",E72),B$17))</f>
        <v>6.4496391924926044E-3</v>
      </c>
      <c r="G72" s="25">
        <f>[1]!obGet([1]!obCall("",obLibs&amp;"net.finmath.functions.AnalyticFormulas","bachelierOptionValue",,[1]!obMake("","double",C$16),[1]!obMake("","double",F72),B$17,[1]!obMake("","double",E72),[1]!obMake("","double",1)))</f>
        <v>1.0069141144887661E-2</v>
      </c>
      <c r="H72" s="28">
        <f t="shared" ref="H72:H103" si="5">(G73-2*G72+G71)/(E72-E71)/(E73-E72)</f>
        <v>15.538173214278666</v>
      </c>
    </row>
    <row r="73" spans="2:8" ht="12.6" customHeight="1" x14ac:dyDescent="0.25">
      <c r="B73" s="26"/>
      <c r="C73" s="26"/>
      <c r="D73" s="26"/>
      <c r="E73" s="25">
        <f t="shared" si="4"/>
        <v>1.3500000000000026E-2</v>
      </c>
      <c r="F73" s="25">
        <f>[1]!obGet([1]!obCall("",obLibs&amp;"net.finmath.functions.AnalyticFormulas",$C$9,B$11:B$16,[1]!obMake("","double",E73),B$17))</f>
        <v>6.4758486215528207E-3</v>
      </c>
      <c r="G73" s="25">
        <f>[1]!obGet([1]!obCall("",obLibs&amp;"net.finmath.functions.AnalyticFormulas","bachelierOptionValue",,[1]!obMake("","double",C$16),[1]!obMake("","double",F73),B$17,[1]!obMake("","double",E73),[1]!obMake("","double",1)))</f>
        <v>9.8879883468967512E-3</v>
      </c>
      <c r="H73" s="28">
        <f t="shared" si="5"/>
        <v>15.262937622037537</v>
      </c>
    </row>
    <row r="74" spans="2:8" ht="12.6" customHeight="1" x14ac:dyDescent="0.25">
      <c r="B74" s="26"/>
      <c r="C74" s="26"/>
      <c r="D74" s="26"/>
      <c r="E74" s="25">
        <f t="shared" si="4"/>
        <v>1.4000000000000026E-2</v>
      </c>
      <c r="F74" s="25">
        <f>[1]!obGet([1]!obCall("",obLibs&amp;"net.finmath.functions.AnalyticFormulas",$C$9,B$11:B$16,[1]!obMake("","double",E74),B$17))</f>
        <v>6.5023907342651819E-3</v>
      </c>
      <c r="G74" s="25">
        <f>[1]!obGet([1]!obCall("",obLibs&amp;"net.finmath.functions.AnalyticFormulas","bachelierOptionValue",,[1]!obMake("","double",C$16),[1]!obMake("","double",F74),B$17,[1]!obMake("","double",E74),[1]!obMake("","double",1)))</f>
        <v>9.7106512833113508E-3</v>
      </c>
      <c r="H74" s="28">
        <f t="shared" si="5"/>
        <v>14.985571990588893</v>
      </c>
    </row>
    <row r="75" spans="2:8" ht="12.6" customHeight="1" x14ac:dyDescent="0.25">
      <c r="B75" s="26"/>
      <c r="C75" s="26"/>
      <c r="D75" s="26"/>
      <c r="E75" s="25">
        <f t="shared" si="4"/>
        <v>1.4500000000000027E-2</v>
      </c>
      <c r="F75" s="25">
        <f>[1]!obGet([1]!obCall("",obLibs&amp;"net.finmath.functions.AnalyticFormulas",$C$9,B$11:B$16,[1]!obMake("","double",E75),B$17))</f>
        <v>6.5292545633949756E-3</v>
      </c>
      <c r="G75" s="25">
        <f>[1]!obGet([1]!obCall("",obLibs&amp;"net.finmath.functions.AnalyticFormulas","bachelierOptionValue",,[1]!obMake("","double",C$16),[1]!obMake("","double",F75),B$17,[1]!obMake("","double",E75),[1]!obMake("","double",1)))</f>
        <v>9.5370606127235975E-3</v>
      </c>
      <c r="H75" s="28">
        <f t="shared" si="5"/>
        <v>14.706726549198995</v>
      </c>
    </row>
    <row r="76" spans="2:8" ht="12.6" customHeight="1" x14ac:dyDescent="0.25">
      <c r="B76" s="26"/>
      <c r="C76" s="26"/>
      <c r="D76" s="26"/>
      <c r="E76" s="25">
        <f t="shared" si="4"/>
        <v>1.5000000000000027E-2</v>
      </c>
      <c r="F76" s="25">
        <f>[1]!obGet([1]!obCall("",obLibs&amp;"net.finmath.functions.AnalyticFormulas",$C$9,B$11:B$16,[1]!obMake("","double",E76),B$17))</f>
        <v>6.5564293086344495E-3</v>
      </c>
      <c r="G76" s="25">
        <f>[1]!obGet([1]!obCall("",obLibs&amp;"net.finmath.functions.AnalyticFormulas","bachelierOptionValue",,[1]!obMake("","double",C$16),[1]!obMake("","double",F76),B$17,[1]!obMake("","double",E76),[1]!obMake("","double",1)))</f>
        <v>9.3671466237731441E-3</v>
      </c>
      <c r="H76" s="28">
        <f t="shared" si="5"/>
        <v>14.427012899366462</v>
      </c>
    </row>
    <row r="77" spans="2:8" ht="12.6" customHeight="1" x14ac:dyDescent="0.25">
      <c r="B77" s="26"/>
      <c r="C77" s="26"/>
      <c r="D77" s="26"/>
      <c r="E77" s="25">
        <f t="shared" si="4"/>
        <v>1.5500000000000028E-2</v>
      </c>
      <c r="F77" s="25">
        <f>[1]!obGet([1]!obCall("",obLibs&amp;"net.finmath.functions.AnalyticFormulas",$C$9,B$11:B$16,[1]!obMake("","double",E77),B$17))</f>
        <v>6.5839043498373308E-3</v>
      </c>
      <c r="G77" s="25">
        <f>[1]!obGet([1]!obCall("",obLibs&amp;"net.finmath.functions.AnalyticFormulas","bachelierOptionValue",,[1]!obMake("","double",C$16),[1]!obMake("","double",F77),B$17,[1]!obMake("","double",E77),[1]!obMake("","double",1)))</f>
        <v>9.2008393880475322E-3</v>
      </c>
      <c r="H77" s="28">
        <f t="shared" si="5"/>
        <v>14.147003828950098</v>
      </c>
    </row>
    <row r="78" spans="2:8" ht="12.6" customHeight="1" x14ac:dyDescent="0.25">
      <c r="B78" s="26"/>
      <c r="C78" s="26"/>
      <c r="D78" s="26"/>
      <c r="E78" s="25">
        <f t="shared" si="4"/>
        <v>1.6000000000000028E-2</v>
      </c>
      <c r="F78" s="25">
        <f>[1]!obGet([1]!obCall("",obLibs&amp;"net.finmath.functions.AnalyticFormulas",$C$9,B$11:B$16,[1]!obMake("","double",E78),B$17))</f>
        <v>6.6116692585756207E-3</v>
      </c>
      <c r="G78" s="25">
        <f>[1]!obGet([1]!obCall("",obLibs&amp;"net.finmath.functions.AnalyticFormulas","bachelierOptionValue",,[1]!obMake("","double",C$16),[1]!obMake("","double",F78),B$17,[1]!obMake("","double",E78),[1]!obMake("","double",1)))</f>
        <v>9.0380689032791579E-3</v>
      </c>
      <c r="H78" s="28">
        <f t="shared" si="5"/>
        <v>13.867233446505898</v>
      </c>
    </row>
    <row r="79" spans="2:8" ht="12.6" customHeight="1" x14ac:dyDescent="0.25">
      <c r="B79" s="26"/>
      <c r="C79" s="26"/>
      <c r="D79" s="26"/>
      <c r="E79" s="25">
        <f t="shared" si="4"/>
        <v>1.6500000000000029E-2</v>
      </c>
      <c r="F79" s="25">
        <f>[1]!obGet([1]!obCall("",obLibs&amp;"net.finmath.functions.AnalyticFormulas",$C$9,B$11:B$16,[1]!obMake("","double",E79),B$17))</f>
        <v>6.6397138081059053E-3</v>
      </c>
      <c r="G79" s="25">
        <f>[1]!obGet([1]!obCall("",obLibs&amp;"net.finmath.functions.AnalyticFormulas","bachelierOptionValue",,[1]!obMake("","double",C$16),[1]!obMake("","double",F79),B$17,[1]!obMake("","double",E79),[1]!obMake("","double",1)))</f>
        <v>8.87876522687241E-3</v>
      </c>
      <c r="H79" s="28">
        <f t="shared" si="5"/>
        <v>13.588197613684214</v>
      </c>
    </row>
    <row r="80" spans="2:8" ht="12.6" customHeight="1" x14ac:dyDescent="0.25">
      <c r="B80" s="26"/>
      <c r="C80" s="26"/>
      <c r="D80" s="26"/>
      <c r="E80" s="25">
        <f t="shared" si="4"/>
        <v>1.7000000000000029E-2</v>
      </c>
      <c r="F80" s="25">
        <f>[1]!obGet([1]!obCall("",obLibs&amp;"net.finmath.functions.AnalyticFormulas",$C$9,B$11:B$16,[1]!obMake("","double",E80),B$17))</f>
        <v>6.6680279818367655E-3</v>
      </c>
      <c r="G80" s="25">
        <f>[1]!obGet([1]!obCall("",obLibs&amp;"net.finmath.functions.AnalyticFormulas","bachelierOptionValue",,[1]!obMake("","double",C$16),[1]!obMake("","double",F80),B$17,[1]!obMake("","double",E80),[1]!obMake("","double",1)))</f>
        <v>8.7228585998690832E-3</v>
      </c>
      <c r="H80" s="28">
        <f t="shared" si="5"/>
        <v>13.310354627295272</v>
      </c>
    </row>
    <row r="81" spans="2:8" ht="12.6" customHeight="1" x14ac:dyDescent="0.25">
      <c r="B81" s="26"/>
      <c r="C81" s="26"/>
      <c r="D81" s="26"/>
      <c r="E81" s="25">
        <f t="shared" si="4"/>
        <v>1.7500000000000029E-2</v>
      </c>
      <c r="F81" s="25">
        <f>[1]!obGet([1]!obCall("",obLibs&amp;"net.finmath.functions.AnalyticFormulas",$C$9,B$11:B$16,[1]!obMake("","double",E81),B$17))</f>
        <v>6.6966019803903556E-3</v>
      </c>
      <c r="G81" s="25">
        <f>[1]!obGet([1]!obCall("",obLibs&amp;"net.finmath.functions.AnalyticFormulas","bachelierOptionValue",,[1]!obMake("","double",C$16),[1]!obMake("","double",F81),B$17,[1]!obMake("","double",E81),[1]!obMake("","double",1)))</f>
        <v>8.5702795615225803E-3</v>
      </c>
      <c r="H81" s="28">
        <f t="shared" si="5"/>
        <v>13.034126112677878</v>
      </c>
    </row>
    <row r="82" spans="2:8" ht="12.6" customHeight="1" x14ac:dyDescent="0.25">
      <c r="B82" s="26"/>
      <c r="C82" s="26"/>
      <c r="D82" s="26"/>
      <c r="E82" s="25">
        <f t="shared" si="4"/>
        <v>1.800000000000003E-2</v>
      </c>
      <c r="F82" s="25">
        <f>[1]!obGet([1]!obCall("",obLibs&amp;"net.finmath.functions.AnalyticFormulas",$C$9,B$11:B$16,[1]!obMake("","double",E82),B$17))</f>
        <v>6.7254262273514038E-3</v>
      </c>
      <c r="G82" s="25">
        <f>[1]!obGet([1]!obCall("",obLibs&amp;"net.finmath.functions.AnalyticFormulas","bachelierOptionValue",,[1]!obMake("","double",C$16),[1]!obMake("","double",F82),B$17,[1]!obMake("","double",E82),[1]!obMake("","double",1)))</f>
        <v>8.4209590547042468E-3</v>
      </c>
      <c r="H82" s="28">
        <f t="shared" si="5"/>
        <v>12.759898106812194</v>
      </c>
    </row>
    <row r="83" spans="2:8" ht="12.6" customHeight="1" x14ac:dyDescent="0.25">
      <c r="B83" s="26"/>
      <c r="C83" s="26"/>
      <c r="D83" s="26"/>
      <c r="E83" s="25">
        <f t="shared" si="4"/>
        <v>1.850000000000003E-2</v>
      </c>
      <c r="F83" s="25">
        <f>[1]!obGet([1]!obCall("",obLibs&amp;"net.finmath.functions.AnalyticFormulas",$C$9,B$11:B$16,[1]!obMake("","double",E83),B$17))</f>
        <v>6.7544913737978707E-3</v>
      </c>
      <c r="G83" s="25">
        <f>[1]!obGet([1]!obCall("",obLibs&amp;"net.finmath.functions.AnalyticFormulas","bachelierOptionValue",,[1]!obMake("","double",C$16),[1]!obMake("","double",F83),B$17,[1]!obMake("","double",E83),[1]!obMake("","double",1)))</f>
        <v>8.2748285224126163E-3</v>
      </c>
      <c r="H83" s="28">
        <f t="shared" si="5"/>
        <v>12.488022279981394</v>
      </c>
    </row>
    <row r="84" spans="2:8" ht="12.6" customHeight="1" x14ac:dyDescent="0.25">
      <c r="B84" s="26"/>
      <c r="C84" s="26"/>
      <c r="D84" s="26"/>
      <c r="E84" s="25">
        <f t="shared" si="4"/>
        <v>1.9000000000000031E-2</v>
      </c>
      <c r="F84" s="25">
        <f>[1]!obGet([1]!obCall("",obLibs&amp;"net.finmath.functions.AnalyticFormulas",$C$9,B$11:B$16,[1]!obMake("","double",E84),B$17))</f>
        <v>6.7837883017049013E-3</v>
      </c>
      <c r="G84" s="25">
        <f>[1]!obGet([1]!obCall("",obLibs&amp;"net.finmath.functions.AnalyticFormulas","bachelierOptionValue",,[1]!obMake("","double",C$16),[1]!obMake("","double",F84),B$17,[1]!obMake("","double",E84),[1]!obMake("","double",1)))</f>
        <v>8.1318199956909813E-3</v>
      </c>
      <c r="H84" s="28">
        <f t="shared" si="5"/>
        <v>12.218817281410534</v>
      </c>
    </row>
    <row r="85" spans="2:8" ht="12.6" customHeight="1" x14ac:dyDescent="0.25">
      <c r="B85" s="26"/>
      <c r="C85" s="26"/>
      <c r="D85" s="26"/>
      <c r="E85" s="25">
        <f t="shared" si="4"/>
        <v>1.9500000000000031E-2</v>
      </c>
      <c r="F85" s="25">
        <f>[1]!obGet([1]!obCall("",obLibs&amp;"net.finmath.functions.AnalyticFormulas",$C$9,B$11:B$16,[1]!obMake("","double",E85),B$17))</f>
        <v>6.8133081263126406E-3</v>
      </c>
      <c r="G85" s="25">
        <f>[1]!obGet([1]!obCall("",obLibs&amp;"net.finmath.functions.AnalyticFormulas","bachelierOptionValue",,[1]!obMake("","double",C$16),[1]!obMake("","double",F85),B$17,[1]!obMake("","double",E85),[1]!obMake("","double",1)))</f>
        <v>7.9918661732896988E-3</v>
      </c>
      <c r="H85" s="28">
        <f t="shared" si="5"/>
        <v>11.952570174472688</v>
      </c>
    </row>
    <row r="86" spans="2:8" ht="12.6" customHeight="1" x14ac:dyDescent="0.25">
      <c r="B86" s="26"/>
      <c r="C86" s="26"/>
      <c r="D86" s="26"/>
      <c r="E86" s="25">
        <f t="shared" si="4"/>
        <v>2.0000000000000032E-2</v>
      </c>
      <c r="F86" s="25">
        <f>[1]!obGet([1]!obCall("",obLibs&amp;"net.finmath.functions.AnalyticFormulas",$C$9,B$11:B$16,[1]!obMake("","double",E86),B$17))</f>
        <v>6.8430421975456618E-3</v>
      </c>
      <c r="G86" s="25">
        <f>[1]!obGet([1]!obCall("",obLibs&amp;"net.finmath.functions.AnalyticFormulas","bachelierOptionValue",,[1]!obMake("","double",C$16),[1]!obMake("","double",F86),B$17,[1]!obMake("","double",E86),[1]!obMake("","double",1)))</f>
        <v>7.8549004934320345E-3</v>
      </c>
      <c r="H86" s="28">
        <f t="shared" si="5"/>
        <v>11.689537934803075</v>
      </c>
    </row>
    <row r="87" spans="2:8" ht="12.6" customHeight="1" x14ac:dyDescent="0.25">
      <c r="B87" s="26"/>
      <c r="C87" s="26"/>
      <c r="D87" s="26"/>
      <c r="E87" s="25">
        <f t="shared" si="4"/>
        <v>2.0500000000000032E-2</v>
      </c>
      <c r="F87" s="25">
        <f>[1]!obGet([1]!obCall("",obLibs&amp;"net.finmath.functions.AnalyticFormulas",$C$9,B$11:B$16,[1]!obMake("","double",E87),B$17))</f>
        <v>6.8729821005682895E-3</v>
      </c>
      <c r="G87" s="25">
        <f>[1]!obGet([1]!obCall("",obLibs&amp;"net.finmath.functions.AnalyticFormulas","bachelierOptionValue",,[1]!obMake("","double",C$16),[1]!obMake("","double",F87),B$17,[1]!obMake("","double",E87),[1]!obMake("","double",1)))</f>
        <v>7.7208571980580702E-3</v>
      </c>
      <c r="H87" s="28">
        <f t="shared" si="5"/>
        <v>11.429948997797291</v>
      </c>
    </row>
    <row r="88" spans="2:8" ht="12.6" customHeight="1" x14ac:dyDescent="0.25">
      <c r="B88" s="26"/>
      <c r="C88" s="26"/>
      <c r="D88" s="26"/>
      <c r="E88" s="25">
        <f t="shared" si="4"/>
        <v>2.1000000000000033E-2</v>
      </c>
      <c r="F88" s="25">
        <f>[1]!obGet([1]!obCall("",obLibs&amp;"net.finmath.functions.AnalyticFormulas",$C$9,B$11:B$16,[1]!obMake("","double",E88),B$17))</f>
        <v>6.9031196555573862E-3</v>
      </c>
      <c r="G88" s="25">
        <f>[1]!obGet([1]!obCall("",obLibs&amp;"net.finmath.functions.AnalyticFormulas","bachelierOptionValue",,[1]!obMake("","double",C$16),[1]!obMake("","double",F88),B$17,[1]!obMake("","double",E88),[1]!obMake("","double",1)))</f>
        <v>7.5896713899335543E-3</v>
      </c>
      <c r="H88" s="28">
        <f t="shared" si="5"/>
        <v>11.174004823411694</v>
      </c>
    </row>
    <row r="89" spans="2:8" ht="12.6" customHeight="1" x14ac:dyDescent="0.25">
      <c r="B89" s="26"/>
      <c r="C89" s="26"/>
      <c r="D89" s="26"/>
      <c r="E89" s="25">
        <f t="shared" si="4"/>
        <v>2.1500000000000033E-2</v>
      </c>
      <c r="F89" s="25">
        <f>[1]!obGet([1]!obCall("",obLibs&amp;"net.finmath.functions.AnalyticFormulas",$C$9,B$11:B$16,[1]!obMake("","double",E89),B$17))</f>
        <v>6.9334469167693933E-3</v>
      </c>
      <c r="G89" s="25">
        <f>[1]!obGet([1]!obCall("",obLibs&amp;"net.finmath.functions.AnalyticFormulas","bachelierOptionValue",,[1]!obMake("","double",C$16),[1]!obMake("","double",F89),B$17,[1]!obMake("","double",E89),[1]!obMake("","double",1)))</f>
        <v>7.4612790830148913E-3</v>
      </c>
      <c r="H89" s="28">
        <f t="shared" si="5"/>
        <v>10.921881474824209</v>
      </c>
    </row>
    <row r="90" spans="2:8" ht="12.6" customHeight="1" x14ac:dyDescent="0.25">
      <c r="B90" s="26"/>
      <c r="C90" s="26"/>
      <c r="D90" s="26"/>
      <c r="E90" s="25">
        <f t="shared" si="4"/>
        <v>2.2000000000000033E-2</v>
      </c>
      <c r="F90" s="25">
        <f>[1]!obGet([1]!obCall("",obLibs&amp;"net.finmath.functions.AnalyticFormulas",$C$9,B$11:B$16,[1]!obMake("","double",E90),B$17))</f>
        <v>6.9639561709753592E-3</v>
      </c>
      <c r="G90" s="25">
        <f>[1]!obGet([1]!obCall("",obLibs&amp;"net.finmath.functions.AnalyticFormulas","bachelierOptionValue",,[1]!obMake("","double",C$16),[1]!obMake("","double",F90),B$17,[1]!obMake("","double",E90),[1]!obMake("","double",1)))</f>
        <v>7.3356172464649344E-3</v>
      </c>
      <c r="H90" s="28">
        <f t="shared" si="5"/>
        <v>10.673731182870414</v>
      </c>
    </row>
    <row r="91" spans="2:8" ht="12.6" customHeight="1" x14ac:dyDescent="0.25">
      <c r="B91" s="26"/>
      <c r="C91" s="26"/>
      <c r="D91" s="26"/>
      <c r="E91" s="25">
        <f t="shared" si="4"/>
        <v>2.2500000000000034E-2</v>
      </c>
      <c r="F91" s="25">
        <f>[1]!obGet([1]!obCall("",obLibs&amp;"net.finmath.functions.AnalyticFormulas",$C$9,B$11:B$16,[1]!obMake("","double",E91),B$17))</f>
        <v>6.9946399353326659E-3</v>
      </c>
      <c r="G91" s="25">
        <f>[1]!obGet([1]!obCall("",obLibs&amp;"net.finmath.functions.AnalyticFormulas","bachelierOptionValue",,[1]!obMake("","double",C$16),[1]!obMake("","double",F91),B$17,[1]!obMake("","double",E91),[1]!obMake("","double",1)))</f>
        <v>7.2126238427106951E-3</v>
      </c>
      <c r="H91" s="28">
        <f t="shared" si="5"/>
        <v>10.429683895508949</v>
      </c>
    </row>
    <row r="92" spans="2:8" ht="12.6" customHeight="1" x14ac:dyDescent="0.25">
      <c r="B92" s="26"/>
      <c r="C92" s="26"/>
      <c r="D92" s="26"/>
      <c r="E92" s="25">
        <f t="shared" si="4"/>
        <v>2.3000000000000034E-2</v>
      </c>
      <c r="F92" s="25">
        <f>[1]!obGet([1]!obCall("",obLibs&amp;"net.finmath.functions.AnalyticFormulas",$C$9,B$11:B$16,[1]!obMake("","double",E92),B$17))</f>
        <v>7.0254909547586945E-3</v>
      </c>
      <c r="G92" s="25">
        <f>[1]!obGet([1]!obCall("",obLibs&amp;"net.finmath.functions.AnalyticFormulas","bachelierOptionValue",,[1]!obMake("","double",C$16),[1]!obMake("","double",F92),B$17,[1]!obMake("","double",E92),[1]!obMake("","double",1)))</f>
        <v>7.092237859930333E-3</v>
      </c>
      <c r="H92" s="28">
        <f t="shared" si="5"/>
        <v>10.189848792412064</v>
      </c>
    </row>
    <row r="93" spans="2:8" ht="12.6" customHeight="1" x14ac:dyDescent="0.25">
      <c r="B93" s="26"/>
      <c r="C93" s="26"/>
      <c r="D93" s="26"/>
      <c r="E93" s="25">
        <f t="shared" si="4"/>
        <v>2.3500000000000035E-2</v>
      </c>
      <c r="F93" s="25">
        <f>[1]!obGet([1]!obCall("",obLibs&amp;"net.finmath.functions.AnalyticFormulas",$C$9,B$11:B$16,[1]!obMake("","double",E93),B$17))</f>
        <v>7.0565021988668614E-3</v>
      </c>
      <c r="G93" s="25">
        <f>[1]!obGet([1]!obCall("",obLibs&amp;"net.finmath.functions.AnalyticFormulas","bachelierOptionValue",,[1]!obMake("","double",C$16),[1]!obMake("","double",F93),B$17,[1]!obMake("","double",E93),[1]!obMake("","double",1)))</f>
        <v>6.974399339348074E-3</v>
      </c>
      <c r="H93" s="28">
        <f t="shared" si="5"/>
        <v>9.9543157618189699</v>
      </c>
    </row>
    <row r="94" spans="2:8" ht="12.6" customHeight="1" x14ac:dyDescent="0.25">
      <c r="B94" s="26"/>
      <c r="C94" s="26"/>
      <c r="D94" s="26"/>
      <c r="E94" s="25">
        <f t="shared" si="4"/>
        <v>2.4000000000000035E-2</v>
      </c>
      <c r="F94" s="25">
        <f>[1]!obGet([1]!obCall("",obLibs&amp;"net.finmath.functions.AnalyticFormulas",$C$9,B$11:B$16,[1]!obMake("","double",E94),B$17))</f>
        <v>7.0876668585216577E-3</v>
      </c>
      <c r="G94" s="25">
        <f>[1]!obGet([1]!obCall("",obLibs&amp;"net.finmath.functions.AnalyticFormulas","bachelierOptionValue",,[1]!obMake("","double",C$16),[1]!obMake("","double",F94),B$17,[1]!obMake("","double",E94),[1]!obMake("","double",1)))</f>
        <v>6.8590493977062697E-3</v>
      </c>
      <c r="H94" s="28">
        <f t="shared" si="5"/>
        <v>9.7231568292298167</v>
      </c>
    </row>
    <row r="95" spans="2:8" ht="12.6" customHeight="1" x14ac:dyDescent="0.25">
      <c r="B95" s="26"/>
      <c r="C95" s="26"/>
      <c r="D95" s="26"/>
      <c r="E95" s="25">
        <f t="shared" si="4"/>
        <v>2.4500000000000036E-2</v>
      </c>
      <c r="F95" s="25">
        <f>[1]!obGet([1]!obCall("",obLibs&amp;"net.finmath.functions.AnalyticFormulas",$C$9,B$11:B$16,[1]!obMake("","double",E95),B$17))</f>
        <v>7.1189783420648458E-3</v>
      </c>
      <c r="G95" s="25">
        <f>[1]!obGet([1]!obCall("",obLibs&amp;"net.finmath.functions.AnalyticFormulas","bachelierOptionValue",,[1]!obMake("","double",C$16),[1]!obMake("","double",F95),B$17,[1]!obMake("","double",E95),[1]!obMake("","double",1)))</f>
        <v>6.7461302452717729E-3</v>
      </c>
      <c r="H95" s="28">
        <f t="shared" si="5"/>
        <v>9.4964275350432725</v>
      </c>
    </row>
    <row r="96" spans="2:8" ht="12.6" customHeight="1" x14ac:dyDescent="0.25">
      <c r="B96" s="26"/>
      <c r="C96" s="26"/>
      <c r="D96" s="26"/>
      <c r="E96" s="25">
        <f t="shared" si="4"/>
        <v>2.5000000000000036E-2</v>
      </c>
      <c r="F96" s="25">
        <f>[1]!obGet([1]!obCall("",obLibs&amp;"net.finmath.functions.AnalyticFormulas",$C$9,B$11:B$16,[1]!obMake("","double",E96),B$17))</f>
        <v>7.1504302712613876E-3</v>
      </c>
      <c r="G96" s="25">
        <f>[1]!obGet([1]!obCall("",obLibs&amp;"net.finmath.functions.AnalyticFormulas","bachelierOptionValue",,[1]!obMake("","double",C$16),[1]!obMake("","double",F96),B$17,[1]!obMake("","double",E96),[1]!obMake("","double",1)))</f>
        <v>6.6355851997210369E-3</v>
      </c>
      <c r="H96" s="28">
        <f t="shared" si="5"/>
        <v>9.2741682534112737</v>
      </c>
    </row>
    <row r="97" spans="2:8" ht="12.6" customHeight="1" x14ac:dyDescent="0.25">
      <c r="B97" s="26"/>
      <c r="C97" s="26"/>
      <c r="D97" s="26"/>
      <c r="E97" s="25">
        <f t="shared" si="4"/>
        <v>2.5500000000000037E-2</v>
      </c>
      <c r="F97" s="25">
        <f>[1]!obGet([1]!obCall("",obLibs&amp;"net.finmath.functions.AnalyticFormulas",$C$9,B$11:B$16,[1]!obMake("","double",E97),B$17))</f>
        <v>7.1820164770092657E-3</v>
      </c>
      <c r="G97" s="25">
        <f>[1]!obGet([1]!obCall("",obLibs&amp;"net.finmath.functions.AnalyticFormulas","bachelierOptionValue",,[1]!obMake("","double",C$16),[1]!obMake("","double",F97),B$17,[1]!obMake("","double",E97),[1]!obMake("","double",1)))</f>
        <v>6.5273586962336537E-3</v>
      </c>
      <c r="H97" s="28">
        <f t="shared" si="5"/>
        <v>9.0564054534836131</v>
      </c>
    </row>
    <row r="98" spans="2:8" ht="12.6" customHeight="1" x14ac:dyDescent="0.25">
      <c r="B98" s="26"/>
      <c r="C98" s="26"/>
      <c r="D98" s="26"/>
      <c r="E98" s="25">
        <f t="shared" si="4"/>
        <v>2.6000000000000037E-2</v>
      </c>
      <c r="F98" s="25">
        <f>[1]!obGet([1]!obCall("",obLibs&amp;"net.finmath.functions.AnalyticFormulas",$C$9,B$11:B$16,[1]!obMake("","double",E98),B$17))</f>
        <v>7.2137309948541581E-3</v>
      </c>
      <c r="G98" s="25">
        <f>[1]!obGet([1]!obCall("",obLibs&amp;"net.finmath.functions.AnalyticFormulas","bachelierOptionValue",,[1]!obMake("","double",C$16),[1]!obMake("","double",F98),B$17,[1]!obMake("","double",E98),[1]!obMake("","double",1)))</f>
        <v>6.4213962941096414E-3</v>
      </c>
      <c r="H98" s="28">
        <f t="shared" si="5"/>
        <v>8.8431528974391824</v>
      </c>
    </row>
    <row r="99" spans="2:8" ht="12.6" customHeight="1" x14ac:dyDescent="0.25">
      <c r="B99" s="26"/>
      <c r="C99" s="26"/>
      <c r="D99" s="26"/>
      <c r="E99" s="25">
        <f t="shared" si="4"/>
        <v>2.6500000000000037E-2</v>
      </c>
      <c r="F99" s="25">
        <f>[1]!obGet([1]!obCall("",obLibs&amp;"net.finmath.functions.AnalyticFormulas",$C$9,B$11:B$16,[1]!obMake("","double",E99),B$17))</f>
        <v>7.2455680603460216E-3</v>
      </c>
      <c r="G99" s="25">
        <f>[1]!obGet([1]!obCall("",obLibs&amp;"net.finmath.functions.AnalyticFormulas","bachelierOptionValue",,[1]!obMake("","double",C$16),[1]!obMake("","double",F99),B$17,[1]!obMake("","double",E99),[1]!obMake("","double",1)))</f>
        <v>6.3176446802099889E-3</v>
      </c>
      <c r="H99" s="28">
        <f t="shared" si="5"/>
        <v>8.6344127755745426</v>
      </c>
    </row>
    <row r="100" spans="2:8" ht="12.6" customHeight="1" x14ac:dyDescent="0.25">
      <c r="B100" s="26"/>
      <c r="C100" s="26"/>
      <c r="D100" s="26"/>
      <c r="E100" s="25">
        <f t="shared" si="4"/>
        <v>2.7000000000000038E-2</v>
      </c>
      <c r="F100" s="25">
        <f>[1]!obGet([1]!obCall("",obLibs&amp;"net.finmath.functions.AnalyticFormulas",$C$9,B$11:B$16,[1]!obMake("","double",E100),B$17))</f>
        <v>7.2775221042713405E-3</v>
      </c>
      <c r="G100" s="25">
        <f>[1]!obGet([1]!obCall("",obLibs&amp;"net.finmath.functions.AnalyticFormulas","bachelierOptionValue",,[1]!obMake("","double",C$16),[1]!obMake("","double",F100),B$17,[1]!obMake("","double",E100),[1]!obMake("","double",1)))</f>
        <v>6.21605166950423E-3</v>
      </c>
      <c r="H100" s="28">
        <f t="shared" si="5"/>
        <v>8.4301767794142517</v>
      </c>
    </row>
    <row r="101" spans="2:8" ht="12.6" customHeight="1" x14ac:dyDescent="0.25">
      <c r="B101" s="26"/>
      <c r="C101" s="26"/>
      <c r="D101" s="26"/>
      <c r="E101" s="25">
        <f t="shared" si="4"/>
        <v>2.7500000000000038E-2</v>
      </c>
      <c r="F101" s="25">
        <f>[1]!obGet([1]!obCall("",obLibs&amp;"net.finmath.functions.AnalyticFormulas",$C$9,B$11:B$16,[1]!obMake("","double",E101),B$17))</f>
        <v>7.309587747791794E-3</v>
      </c>
      <c r="G101" s="25">
        <f>[1]!obGet([1]!obCall("",obLibs&amp;"net.finmath.functions.AnalyticFormulas","bachelierOptionValue",,[1]!obMake("","double",C$16),[1]!obMake("","double",F101),B$17,[1]!obMake("","double",E101),[1]!obMake("","double",1)))</f>
        <v>6.1165662029933248E-3</v>
      </c>
      <c r="H101" s="28">
        <f t="shared" si="5"/>
        <v>8.2304271095505328</v>
      </c>
    </row>
    <row r="102" spans="2:8" ht="12.6" customHeight="1" x14ac:dyDescent="0.25">
      <c r="B102" s="26"/>
      <c r="C102" s="26"/>
      <c r="D102" s="26"/>
      <c r="E102" s="25">
        <f t="shared" si="4"/>
        <v>2.8000000000000039E-2</v>
      </c>
      <c r="F102" s="25">
        <f>[1]!obGet([1]!obCall("",obLibs&amp;"net.finmath.functions.AnalyticFormulas",$C$9,B$11:B$16,[1]!obMake("","double",E102),B$17))</f>
        <v>7.3417597975167287E-3</v>
      </c>
      <c r="G102" s="25">
        <f>[1]!obGet([1]!obCall("",obLibs&amp;"net.finmath.functions.AnalyticFormulas","bachelierOptionValue",,[1]!obMake("","double",C$16),[1]!obMake("","double",F102),B$17,[1]!obMake("","double",E102),[1]!obMake("","double",1)))</f>
        <v>6.0191383432598071E-3</v>
      </c>
      <c r="H102" s="28">
        <f t="shared" si="5"/>
        <v>8.0351374240027056</v>
      </c>
    </row>
    <row r="103" spans="2:8" ht="12.6" customHeight="1" x14ac:dyDescent="0.25">
      <c r="B103" s="26"/>
      <c r="C103" s="26"/>
      <c r="D103" s="26"/>
      <c r="E103" s="25">
        <f t="shared" si="4"/>
        <v>2.8500000000000039E-2</v>
      </c>
      <c r="F103" s="25">
        <f>[1]!obGet([1]!obCall("",obLibs&amp;"net.finmath.functions.AnalyticFormulas",$C$9,B$11:B$16,[1]!obMake("","double",E103),B$17))</f>
        <v>7.3740332405344807E-3</v>
      </c>
      <c r="G103" s="25">
        <f>[1]!obGet([1]!obCall("",obLibs&amp;"net.finmath.functions.AnalyticFormulas","bachelierOptionValue",,[1]!obMake("","double",C$16),[1]!obMake("","double",F103),B$17,[1]!obMake("","double",E103),[1]!obMake("","double",1)))</f>
        <v>5.9237192678822902E-3</v>
      </c>
      <c r="H103" s="28">
        <f t="shared" si="5"/>
        <v>7.8442737233251485</v>
      </c>
    </row>
    <row r="104" spans="2:8" ht="12.6" customHeight="1" x14ac:dyDescent="0.25">
      <c r="B104" s="26"/>
      <c r="C104" s="26"/>
      <c r="D104" s="26"/>
      <c r="E104" s="25">
        <f t="shared" ref="E104:E116" si="6">E103+$F$5</f>
        <v>2.900000000000004E-2</v>
      </c>
      <c r="F104" s="25">
        <f>[1]!obGet([1]!obCall("",obLibs&amp;"net.finmath.functions.AnalyticFormulas",$C$9,B$11:B$16,[1]!obMake("","double",E104),B$17))</f>
        <v>7.4064032394245338E-3</v>
      </c>
      <c r="G104" s="25">
        <f>[1]!obGet([1]!obCall("",obLibs&amp;"net.finmath.functions.AnalyticFormulas","bachelierOptionValue",,[1]!obMake("","double",C$16),[1]!obMake("","double",F104),B$17,[1]!obMake("","double",E104),[1]!obMake("","double",1)))</f>
        <v>5.8302612609356045E-3</v>
      </c>
      <c r="H104" s="28">
        <f t="shared" ref="H104:H115" si="7">(G105-2*G104+G103)/(E104-E103)/(E105-E104)</f>
        <v>7.6577951778934592</v>
      </c>
    </row>
    <row r="105" spans="2:8" ht="12.6" customHeight="1" x14ac:dyDescent="0.25">
      <c r="B105" s="26"/>
      <c r="C105" s="26"/>
      <c r="D105" s="26"/>
      <c r="E105" s="25">
        <f t="shared" si="6"/>
        <v>2.950000000000004E-2</v>
      </c>
      <c r="F105" s="25">
        <f>[1]!obGet([1]!obCall("",obLibs&amp;"net.finmath.functions.AnalyticFormulas",$C$9,B$11:B$16,[1]!obMake("","double",E105),B$17))</f>
        <v>7.4388651272703958E-3</v>
      </c>
      <c r="G105" s="25">
        <f>[1]!obGet([1]!obCall("",obLibs&amp;"net.finmath.functions.AnalyticFormulas","bachelierOptionValue",,[1]!obMake("","double",C$16),[1]!obMake("","double",F105),B$17,[1]!obMake("","double",E105),[1]!obMake("","double",1)))</f>
        <v>5.7387177027833922E-3</v>
      </c>
      <c r="H105" s="28">
        <f t="shared" si="7"/>
        <v>7.475654897247372</v>
      </c>
    </row>
    <row r="106" spans="2:8" ht="12.6" customHeight="1" x14ac:dyDescent="0.25">
      <c r="B106" s="26"/>
      <c r="C106" s="26"/>
      <c r="D106" s="26"/>
      <c r="E106" s="25">
        <f t="shared" si="6"/>
        <v>3.0000000000000041E-2</v>
      </c>
      <c r="F106" s="25">
        <f>[1]!obGet([1]!obCall("",obLibs&amp;"net.finmath.functions.AnalyticFormulas",$C$9,B$11:B$16,[1]!obMake("","double",E106),B$17))</f>
        <v>7.4714144026905892E-3</v>
      </c>
      <c r="G106" s="25">
        <f>[1]!obGet([1]!obCall("",obLibs&amp;"net.finmath.functions.AnalyticFormulas","bachelierOptionValue",,[1]!obMake("","double",C$16),[1]!obMake("","double",F106),B$17,[1]!obMake("","double",E106),[1]!obMake("","double",1)))</f>
        <v>5.6490430583554917E-3</v>
      </c>
      <c r="H106" s="28">
        <f t="shared" si="7"/>
        <v>7.2978006449564301</v>
      </c>
    </row>
    <row r="107" spans="2:8" ht="12.6" customHeight="1" x14ac:dyDescent="0.25">
      <c r="B107" s="26"/>
      <c r="C107" s="26"/>
      <c r="D107" s="26"/>
      <c r="E107" s="25">
        <f t="shared" si="6"/>
        <v>3.0500000000000041E-2</v>
      </c>
      <c r="F107" s="25">
        <f>[1]!obGet([1]!obCall("",obLibs&amp;"net.finmath.functions.AnalyticFormulas",$C$9,B$11:B$16,[1]!obMake("","double",E107),B$17))</f>
        <v>7.5040467249032992E-3</v>
      </c>
      <c r="G107" s="25">
        <f>[1]!obGet([1]!obCall("",obLibs&amp;"net.finmath.functions.AnalyticFormulas","bachelierOptionValue",,[1]!obMake("","double",C$16),[1]!obMake("","double",F107),B$17,[1]!obMake("","double",E107),[1]!obMake("","double",1)))</f>
        <v>5.5611928640888304E-3</v>
      </c>
      <c r="H107" s="28">
        <f t="shared" si="7"/>
        <v>7.1241754995600299</v>
      </c>
    </row>
    <row r="108" spans="2:8" ht="12.6" customHeight="1" x14ac:dyDescent="0.25">
      <c r="B108" s="26"/>
      <c r="C108" s="26"/>
      <c r="D108" s="26"/>
      <c r="E108" s="25">
        <f t="shared" si="6"/>
        <v>3.1000000000000041E-2</v>
      </c>
      <c r="F108" s="25">
        <f>[1]!obGet([1]!obCall("",obLibs&amp;"net.finmath.functions.AnalyticFormulas",$C$9,B$11:B$16,[1]!obMake("","double",E108),B$17))</f>
        <v>7.536757908838101E-3</v>
      </c>
      <c r="G108" s="25">
        <f>[1]!obGet([1]!obCall("",obLibs&amp;"net.finmath.functions.AnalyticFormulas","bachelierOptionValue",,[1]!obMake("","double",C$16),[1]!obMake("","double",F108),B$17,[1]!obMake("","double",E108),[1]!obMake("","double",1)))</f>
        <v>5.4751237136970591E-3</v>
      </c>
      <c r="H108" s="28">
        <f t="shared" si="7"/>
        <v>6.9547184660054153</v>
      </c>
    </row>
    <row r="109" spans="2:8" ht="12.6" customHeight="1" x14ac:dyDescent="0.25">
      <c r="B109" s="26"/>
      <c r="C109" s="26"/>
      <c r="D109" s="26"/>
      <c r="E109" s="25">
        <f t="shared" si="6"/>
        <v>3.1500000000000042E-2</v>
      </c>
      <c r="F109" s="25">
        <f>[1]!obGet([1]!obCall("",obLibs&amp;"net.finmath.functions.AnalyticFormulas",$C$9,B$11:B$16,[1]!obMake("","double",E109),B$17))</f>
        <v>7.5695439203064974E-3</v>
      </c>
      <c r="G109" s="25">
        <f>[1]!obGet([1]!obCall("",obLibs&amp;"net.finmath.functions.AnalyticFormulas","bachelierOptionValue",,[1]!obMake("","double",C$16),[1]!obMake("","double",F109),B$17,[1]!obMake("","double",E109),[1]!obMake("","double",1)))</f>
        <v>5.3907932429217891E-3</v>
      </c>
      <c r="H109" s="28">
        <f t="shared" si="7"/>
        <v>6.7893650391691196</v>
      </c>
    </row>
    <row r="110" spans="2:8" ht="12.6" customHeight="1" x14ac:dyDescent="0.25">
      <c r="B110" s="26"/>
      <c r="C110" s="26"/>
      <c r="D110" s="26"/>
      <c r="E110" s="25">
        <f t="shared" si="6"/>
        <v>3.2000000000000042E-2</v>
      </c>
      <c r="F110" s="25">
        <f>[1]!obGet([1]!obCall("",obLibs&amp;"net.finmath.functions.AnalyticFormulas",$C$9,B$11:B$16,[1]!obMake("","double",E110),B$17))</f>
        <v>7.602400871241562E-3</v>
      </c>
      <c r="G110" s="25">
        <f>[1]!obGet([1]!obCall("",obLibs&amp;"net.finmath.functions.AnalyticFormulas","bachelierOptionValue",,[1]!obMake("","double",C$16),[1]!obMake("","double",F110),B$17,[1]!obMake("","double",E110),[1]!obMake("","double",1)))</f>
        <v>5.3081601134063114E-3</v>
      </c>
      <c r="H110" s="28">
        <f t="shared" si="7"/>
        <v>6.6280477216753999</v>
      </c>
    </row>
    <row r="111" spans="2:8" ht="12.6" customHeight="1" x14ac:dyDescent="0.25">
      <c r="B111" s="26"/>
      <c r="C111" s="26"/>
      <c r="D111" s="26"/>
      <c r="E111" s="25">
        <f t="shared" si="6"/>
        <v>3.2500000000000043E-2</v>
      </c>
      <c r="F111" s="25">
        <f>[1]!obGet([1]!obCall("",obLibs&amp;"net.finmath.functions.AnalyticFormulas",$C$9,B$11:B$16,[1]!obMake("","double",E111),B$17))</f>
        <v>7.6353250150152764E-3</v>
      </c>
      <c r="G111" s="25">
        <f>[1]!obGet([1]!obCall("",obLibs&amp;"net.finmath.functions.AnalyticFormulas","bachelierOptionValue",,[1]!obMake("","double",C$16),[1]!obMake("","double",F111),B$17,[1]!obMake("","double",E111),[1]!obMake("","double",1)))</f>
        <v>5.2271839958212525E-3</v>
      </c>
      <c r="H111" s="28">
        <f t="shared" si="7"/>
        <v>6.4706964980551387</v>
      </c>
    </row>
    <row r="112" spans="2:8" ht="12.6" customHeight="1" x14ac:dyDescent="0.25">
      <c r="B112" s="26"/>
      <c r="C112" s="26"/>
      <c r="D112" s="26"/>
      <c r="E112" s="25">
        <f t="shared" si="6"/>
        <v>3.3000000000000043E-2</v>
      </c>
      <c r="F112" s="25">
        <f>[1]!obGet([1]!obCall("",obLibs&amp;"net.finmath.functions.AnalyticFormulas",$C$9,B$11:B$16,[1]!obMake("","double",E112),B$17))</f>
        <v>7.6683127418408535E-3</v>
      </c>
      <c r="G112" s="25">
        <f>[1]!obGet([1]!obCall("",obLibs&amp;"net.finmath.functions.AnalyticFormulas","bachelierOptionValue",,[1]!obMake("","double",C$16),[1]!obMake("","double",F112),B$17,[1]!obMake("","double",E112),[1]!obMake("","double",1)))</f>
        <v>5.1478255523607075E-3</v>
      </c>
      <c r="H112" s="28">
        <f t="shared" si="7"/>
        <v>6.3172392710981908</v>
      </c>
    </row>
    <row r="113" spans="2:8" ht="12.6" customHeight="1" x14ac:dyDescent="0.25">
      <c r="B113" s="26"/>
      <c r="C113" s="26"/>
      <c r="D113" s="26"/>
      <c r="E113" s="25">
        <f t="shared" si="6"/>
        <v>3.3500000000000044E-2</v>
      </c>
      <c r="F113" s="25">
        <f>[1]!obGet([1]!obCall("",obLibs&amp;"net.finmath.functions.AnalyticFormulas",$C$9,B$11:B$16,[1]!obMake("","double",E113),B$17))</f>
        <v>7.7013605742664512E-3</v>
      </c>
      <c r="G113" s="25">
        <f>[1]!obGet([1]!obCall("",obLibs&amp;"net.finmath.functions.AnalyticFormulas","bachelierOptionValue",,[1]!obMake("","double",C$16),[1]!obMake("","double",F113),B$17,[1]!obMake("","double",E113),[1]!obMake("","double",1)))</f>
        <v>5.070046418717937E-3</v>
      </c>
      <c r="H113" s="28">
        <f t="shared" si="7"/>
        <v>6.1676022570997135</v>
      </c>
    </row>
    <row r="114" spans="2:8" ht="12.6" customHeight="1" x14ac:dyDescent="0.25">
      <c r="B114" s="26"/>
      <c r="C114" s="26"/>
      <c r="D114" s="26"/>
      <c r="E114" s="25">
        <f t="shared" si="6"/>
        <v>3.4000000000000044E-2</v>
      </c>
      <c r="F114" s="25">
        <f>[1]!obGet([1]!obCall("",obLibs&amp;"net.finmath.functions.AnalyticFormulas",$C$9,B$11:B$16,[1]!obMake("","double",E114),B$17))</f>
        <v>7.734465162765069E-3</v>
      </c>
      <c r="G114" s="25">
        <f>[1]!obGet([1]!obCall("",obLibs&amp;"net.finmath.functions.AnalyticFormulas","bachelierOptionValue",,[1]!obMake("","double",C$16),[1]!obMake("","double",F114),B$17,[1]!obMake("","double",E114),[1]!obMake("","double",1)))</f>
        <v>4.9938091856394414E-3</v>
      </c>
      <c r="H114" s="28">
        <f t="shared" si="7"/>
        <v>6.0217103486775896</v>
      </c>
    </row>
    <row r="115" spans="2:8" ht="12.6" customHeight="1" x14ac:dyDescent="0.25">
      <c r="B115" s="26"/>
      <c r="C115" s="26"/>
      <c r="D115" s="26"/>
      <c r="E115" s="25">
        <f t="shared" si="6"/>
        <v>3.4500000000000045E-2</v>
      </c>
      <c r="F115" s="25">
        <f>[1]!obGet([1]!obCall("",obLibs&amp;"net.finmath.functions.AnalyticFormulas",$C$9,B$11:B$16,[1]!obMake("","double",E115),B$17))</f>
        <v>7.767623281425013E-3</v>
      </c>
      <c r="G115" s="25">
        <f>[1]!obGet([1]!obCall("",obLibs&amp;"net.finmath.functions.AnalyticFormulas","bachelierOptionValue",,[1]!obMake("","double",C$16),[1]!obMake("","double",F115),B$17,[1]!obMake("","double",E115),[1]!obMake("","double",1)))</f>
        <v>4.9190773801481152E-3</v>
      </c>
      <c r="H115" s="28">
        <f t="shared" si="7"/>
        <v>5.8794874413792169</v>
      </c>
    </row>
    <row r="116" spans="2:8" ht="12.6" customHeight="1" x14ac:dyDescent="0.25">
      <c r="B116" s="26"/>
      <c r="C116" s="26"/>
      <c r="D116" s="26"/>
      <c r="E116" s="25">
        <f t="shared" si="6"/>
        <v>3.5000000000000045E-2</v>
      </c>
      <c r="F116" s="25">
        <f>[1]!obGet([1]!obCall("",obLibs&amp;"net.finmath.functions.AnalyticFormulas",$C$9,B$11:B$16,[1]!obMake("","double",E116),B$17))</f>
        <v>7.8008318237438191E-3</v>
      </c>
      <c r="G116" s="25">
        <f>[1]!obGet([1]!obCall("",obLibs&amp;"net.finmath.functions.AnalyticFormulas","bachelierOptionValue",,[1]!obMake("","double",C$16),[1]!obMake("","double",F116),B$17,[1]!obMake("","double",E116),[1]!obMake("","double",1)))</f>
        <v>4.8458154465171339E-3</v>
      </c>
      <c r="H116" s="26"/>
    </row>
    <row r="1048576" ht="12.75" customHeight="1" x14ac:dyDescent="0.25"/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Load Libs</vt:lpstr>
      <vt:lpstr>Displaced SABRModel Normal</vt:lpstr>
      <vt:lpstr>obLibs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fries</dc:creator>
  <dc:description/>
  <cp:lastModifiedBy>fries</cp:lastModifiedBy>
  <cp:revision>145</cp:revision>
  <dcterms:created xsi:type="dcterms:W3CDTF">2017-10-18T08:32:52Z</dcterms:created>
  <dcterms:modified xsi:type="dcterms:W3CDTF">2017-10-18T09:03:52Z</dcterms:modified>
  <dc:language>de-DE</dc:language>
</cp:coreProperties>
</file>