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Curve Calibration\"/>
    </mc:Choice>
  </mc:AlternateContent>
  <bookViews>
    <workbookView xWindow="0" yWindow="0" windowWidth="16380" windowHeight="8196" tabRatio="500" activeTab="2"/>
  </bookViews>
  <sheets>
    <sheet name="Load Libs" sheetId="1" r:id="rId1"/>
    <sheet name="Curves Definition" sheetId="2" r:id="rId2"/>
    <sheet name="Calibration" sheetId="3" r:id="rId3"/>
    <sheet name="Curves View" sheetId="4" r:id="rId4"/>
    <sheet name="Valuation" sheetId="5" r:id="rId5"/>
    <sheet name="Sensitivities" sheetId="6" r:id="rId6"/>
    <sheet name="Sensitivity Vector" sheetId="7" r:id="rId7"/>
  </sheets>
  <externalReferences>
    <externalReference r:id="rId8"/>
  </externalReferences>
  <definedNames>
    <definedName name="obLibs">'Load Libs'!$E$32</definedName>
  </definedNames>
  <calcPr calcId="152511" iterate="1" iterateCount="2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9" i="4" l="1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J22" i="7"/>
  <c r="C16" i="7"/>
  <c r="C9" i="7"/>
  <c r="J53" i="6"/>
  <c r="J52" i="6"/>
  <c r="J40" i="6"/>
  <c r="F40" i="6"/>
  <c r="J35" i="6"/>
  <c r="F34" i="6"/>
  <c r="J29" i="6"/>
  <c r="F28" i="6"/>
  <c r="M20" i="6"/>
  <c r="J20" i="6"/>
  <c r="M19" i="6"/>
  <c r="J19" i="6"/>
  <c r="M18" i="6"/>
  <c r="M17" i="6"/>
  <c r="Q9" i="6"/>
  <c r="P9" i="6"/>
  <c r="C9" i="6"/>
  <c r="J56" i="5"/>
  <c r="J55" i="5"/>
  <c r="J34" i="5"/>
  <c r="F33" i="5"/>
  <c r="M28" i="5"/>
  <c r="J28" i="5"/>
  <c r="M27" i="5"/>
  <c r="F27" i="5"/>
  <c r="M18" i="5"/>
  <c r="J18" i="5"/>
  <c r="M17" i="5"/>
  <c r="M16" i="5"/>
  <c r="P8" i="5"/>
  <c r="H118" i="4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K56" i="4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AD35" i="4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AD122" i="4" s="1"/>
  <c r="AD123" i="4" s="1"/>
  <c r="AD124" i="4" s="1"/>
  <c r="AD125" i="4" s="1"/>
  <c r="AD126" i="4" s="1"/>
  <c r="AD127" i="4" s="1"/>
  <c r="AD128" i="4" s="1"/>
  <c r="AD129" i="4" s="1"/>
  <c r="AD130" i="4" s="1"/>
  <c r="AD131" i="4" s="1"/>
  <c r="AD132" i="4" s="1"/>
  <c r="AD133" i="4" s="1"/>
  <c r="AD134" i="4" s="1"/>
  <c r="AD135" i="4" s="1"/>
  <c r="AD136" i="4" s="1"/>
  <c r="AD137" i="4" s="1"/>
  <c r="AD138" i="4" s="1"/>
  <c r="AD139" i="4" s="1"/>
  <c r="AD140" i="4" s="1"/>
  <c r="AD141" i="4" s="1"/>
  <c r="AD142" i="4" s="1"/>
  <c r="AD143" i="4" s="1"/>
  <c r="AD144" i="4" s="1"/>
  <c r="AD145" i="4" s="1"/>
  <c r="AD146" i="4" s="1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D169" i="4" s="1"/>
  <c r="AD170" i="4" s="1"/>
  <c r="AD171" i="4" s="1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D194" i="4" s="1"/>
  <c r="AD195" i="4" s="1"/>
  <c r="AD196" i="4" s="1"/>
  <c r="AD197" i="4" s="1"/>
  <c r="AD198" i="4" s="1"/>
  <c r="AD199" i="4" s="1"/>
  <c r="AD200" i="4" s="1"/>
  <c r="AD201" i="4" s="1"/>
  <c r="AD202" i="4" s="1"/>
  <c r="AD203" i="4" s="1"/>
  <c r="AD204" i="4" s="1"/>
  <c r="AD205" i="4" s="1"/>
  <c r="AD206" i="4" s="1"/>
  <c r="AD207" i="4" s="1"/>
  <c r="AD208" i="4" s="1"/>
  <c r="AD209" i="4" s="1"/>
  <c r="AD210" i="4" s="1"/>
  <c r="AD211" i="4" s="1"/>
  <c r="AD212" i="4" s="1"/>
  <c r="AD213" i="4" s="1"/>
  <c r="AD214" i="4" s="1"/>
  <c r="AD215" i="4" s="1"/>
  <c r="AD216" i="4" s="1"/>
  <c r="AD217" i="4" s="1"/>
  <c r="AD218" i="4" s="1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D241" i="4" s="1"/>
  <c r="AD242" i="4" s="1"/>
  <c r="AD243" i="4" s="1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AD266" i="4" s="1"/>
  <c r="AD267" i="4" s="1"/>
  <c r="AD268" i="4" s="1"/>
  <c r="AD269" i="4" s="1"/>
  <c r="AD270" i="4" s="1"/>
  <c r="AD271" i="4" s="1"/>
  <c r="AD272" i="4" s="1"/>
  <c r="AD273" i="4" s="1"/>
  <c r="AD274" i="4" s="1"/>
  <c r="AD275" i="4" s="1"/>
  <c r="AD276" i="4" s="1"/>
  <c r="AD277" i="4" s="1"/>
  <c r="AD278" i="4" s="1"/>
  <c r="AD279" i="4" s="1"/>
  <c r="AD280" i="4" s="1"/>
  <c r="AD281" i="4" s="1"/>
  <c r="AD282" i="4" s="1"/>
  <c r="AD283" i="4" s="1"/>
  <c r="AD284" i="4" s="1"/>
  <c r="AD285" i="4" s="1"/>
  <c r="AD286" i="4" s="1"/>
  <c r="AD287" i="4" s="1"/>
  <c r="AD288" i="4" s="1"/>
  <c r="AD289" i="4" s="1"/>
  <c r="AD290" i="4" s="1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301" i="4" s="1"/>
  <c r="AD302" i="4" s="1"/>
  <c r="AD303" i="4" s="1"/>
  <c r="AD304" i="4" s="1"/>
  <c r="AD305" i="4" s="1"/>
  <c r="AD306" i="4" s="1"/>
  <c r="AD307" i="4" s="1"/>
  <c r="AD308" i="4" s="1"/>
  <c r="AD309" i="4" s="1"/>
  <c r="AD310" i="4" s="1"/>
  <c r="AD311" i="4" s="1"/>
  <c r="AD312" i="4" s="1"/>
  <c r="AD313" i="4" s="1"/>
  <c r="AD314" i="4" s="1"/>
  <c r="AD315" i="4" s="1"/>
  <c r="AD316" i="4" s="1"/>
  <c r="AD317" i="4" s="1"/>
  <c r="AD318" i="4" s="1"/>
  <c r="AD319" i="4" s="1"/>
  <c r="AD320" i="4" s="1"/>
  <c r="AD321" i="4" s="1"/>
  <c r="AD322" i="4" s="1"/>
  <c r="AD323" i="4" s="1"/>
  <c r="AD324" i="4" s="1"/>
  <c r="AD325" i="4" s="1"/>
  <c r="AD326" i="4" s="1"/>
  <c r="AD327" i="4" s="1"/>
  <c r="AD328" i="4" s="1"/>
  <c r="AD329" i="4" s="1"/>
  <c r="AD330" i="4" s="1"/>
  <c r="AD331" i="4" s="1"/>
  <c r="AD332" i="4" s="1"/>
  <c r="AD333" i="4" s="1"/>
  <c r="AD334" i="4" s="1"/>
  <c r="AD335" i="4" s="1"/>
  <c r="AD336" i="4" s="1"/>
  <c r="AD337" i="4" s="1"/>
  <c r="AD338" i="4" s="1"/>
  <c r="AD339" i="4" s="1"/>
  <c r="AD340" i="4" s="1"/>
  <c r="AD341" i="4" s="1"/>
  <c r="AD342" i="4" s="1"/>
  <c r="AD343" i="4" s="1"/>
  <c r="W30" i="4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W49" i="4" s="1"/>
  <c r="W50" i="4" s="1"/>
  <c r="W51" i="4" s="1"/>
  <c r="W52" i="4" s="1"/>
  <c r="W53" i="4" s="1"/>
  <c r="W54" i="4" s="1"/>
  <c r="W55" i="4" s="1"/>
  <c r="W56" i="4" s="1"/>
  <c r="W57" i="4" s="1"/>
  <c r="W58" i="4" s="1"/>
  <c r="W59" i="4" s="1"/>
  <c r="W60" i="4" s="1"/>
  <c r="W61" i="4" s="1"/>
  <c r="W62" i="4" s="1"/>
  <c r="W63" i="4" s="1"/>
  <c r="W64" i="4" s="1"/>
  <c r="W65" i="4" s="1"/>
  <c r="W66" i="4" s="1"/>
  <c r="W67" i="4" s="1"/>
  <c r="W68" i="4" s="1"/>
  <c r="W69" i="4" s="1"/>
  <c r="W70" i="4" s="1"/>
  <c r="W71" i="4" s="1"/>
  <c r="W72" i="4" s="1"/>
  <c r="W73" i="4" s="1"/>
  <c r="W74" i="4" s="1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W97" i="4" s="1"/>
  <c r="W98" i="4" s="1"/>
  <c r="W99" i="4" s="1"/>
  <c r="W100" i="4" s="1"/>
  <c r="W101" i="4" s="1"/>
  <c r="W102" i="4" s="1"/>
  <c r="W103" i="4" s="1"/>
  <c r="W104" i="4" s="1"/>
  <c r="W105" i="4" s="1"/>
  <c r="W106" i="4" s="1"/>
  <c r="W107" i="4" s="1"/>
  <c r="W108" i="4" s="1"/>
  <c r="W109" i="4" s="1"/>
  <c r="W110" i="4" s="1"/>
  <c r="W111" i="4" s="1"/>
  <c r="W112" i="4" s="1"/>
  <c r="W113" i="4" s="1"/>
  <c r="W114" i="4" s="1"/>
  <c r="W115" i="4" s="1"/>
  <c r="W116" i="4" s="1"/>
  <c r="W117" i="4" s="1"/>
  <c r="W118" i="4" s="1"/>
  <c r="W119" i="4" s="1"/>
  <c r="W120" i="4" s="1"/>
  <c r="W121" i="4" s="1"/>
  <c r="W122" i="4" s="1"/>
  <c r="W123" i="4" s="1"/>
  <c r="W124" i="4" s="1"/>
  <c r="W125" i="4" s="1"/>
  <c r="W126" i="4" s="1"/>
  <c r="W127" i="4" s="1"/>
  <c r="W128" i="4" s="1"/>
  <c r="W129" i="4" s="1"/>
  <c r="W130" i="4" s="1"/>
  <c r="W131" i="4" s="1"/>
  <c r="W132" i="4" s="1"/>
  <c r="W133" i="4" s="1"/>
  <c r="W134" i="4" s="1"/>
  <c r="W135" i="4" s="1"/>
  <c r="W136" i="4" s="1"/>
  <c r="W137" i="4" s="1"/>
  <c r="W138" i="4" s="1"/>
  <c r="W139" i="4" s="1"/>
  <c r="W140" i="4" s="1"/>
  <c r="W141" i="4" s="1"/>
  <c r="W142" i="4" s="1"/>
  <c r="W143" i="4" s="1"/>
  <c r="W144" i="4" s="1"/>
  <c r="W145" i="4" s="1"/>
  <c r="W146" i="4" s="1"/>
  <c r="W147" i="4" s="1"/>
  <c r="W148" i="4" s="1"/>
  <c r="W149" i="4" s="1"/>
  <c r="W150" i="4" s="1"/>
  <c r="W151" i="4" s="1"/>
  <c r="W152" i="4" s="1"/>
  <c r="W153" i="4" s="1"/>
  <c r="W154" i="4" s="1"/>
  <c r="W155" i="4" s="1"/>
  <c r="W156" i="4" s="1"/>
  <c r="W157" i="4" s="1"/>
  <c r="W158" i="4" s="1"/>
  <c r="W159" i="4" s="1"/>
  <c r="W160" i="4" s="1"/>
  <c r="W161" i="4" s="1"/>
  <c r="W162" i="4" s="1"/>
  <c r="W163" i="4" s="1"/>
  <c r="W164" i="4" s="1"/>
  <c r="W165" i="4" s="1"/>
  <c r="W166" i="4" s="1"/>
  <c r="W167" i="4" s="1"/>
  <c r="W168" i="4" s="1"/>
  <c r="W169" i="4" s="1"/>
  <c r="W170" i="4" s="1"/>
  <c r="W171" i="4" s="1"/>
  <c r="W172" i="4" s="1"/>
  <c r="W173" i="4" s="1"/>
  <c r="W174" i="4" s="1"/>
  <c r="W175" i="4" s="1"/>
  <c r="W176" i="4" s="1"/>
  <c r="W177" i="4" s="1"/>
  <c r="W178" i="4" s="1"/>
  <c r="W179" i="4" s="1"/>
  <c r="W180" i="4" s="1"/>
  <c r="W181" i="4" s="1"/>
  <c r="W182" i="4" s="1"/>
  <c r="W183" i="4" s="1"/>
  <c r="W184" i="4" s="1"/>
  <c r="W185" i="4" s="1"/>
  <c r="W186" i="4" s="1"/>
  <c r="W187" i="4" s="1"/>
  <c r="W188" i="4" s="1"/>
  <c r="W189" i="4" s="1"/>
  <c r="W190" i="4" s="1"/>
  <c r="W191" i="4" s="1"/>
  <c r="W192" i="4" s="1"/>
  <c r="W193" i="4" s="1"/>
  <c r="W194" i="4" s="1"/>
  <c r="W195" i="4" s="1"/>
  <c r="W196" i="4" s="1"/>
  <c r="W197" i="4" s="1"/>
  <c r="W198" i="4" s="1"/>
  <c r="W199" i="4" s="1"/>
  <c r="W200" i="4" s="1"/>
  <c r="W201" i="4" s="1"/>
  <c r="W202" i="4" s="1"/>
  <c r="W203" i="4" s="1"/>
  <c r="W204" i="4" s="1"/>
  <c r="W205" i="4" s="1"/>
  <c r="W206" i="4" s="1"/>
  <c r="W207" i="4" s="1"/>
  <c r="W208" i="4" s="1"/>
  <c r="W209" i="4" s="1"/>
  <c r="W210" i="4" s="1"/>
  <c r="W211" i="4" s="1"/>
  <c r="W212" i="4" s="1"/>
  <c r="W213" i="4" s="1"/>
  <c r="W214" i="4" s="1"/>
  <c r="W215" i="4" s="1"/>
  <c r="W216" i="4" s="1"/>
  <c r="W217" i="4" s="1"/>
  <c r="W218" i="4" s="1"/>
  <c r="W219" i="4" s="1"/>
  <c r="W220" i="4" s="1"/>
  <c r="W221" i="4" s="1"/>
  <c r="W222" i="4" s="1"/>
  <c r="W223" i="4" s="1"/>
  <c r="W224" i="4" s="1"/>
  <c r="W225" i="4" s="1"/>
  <c r="W226" i="4" s="1"/>
  <c r="W227" i="4" s="1"/>
  <c r="W228" i="4" s="1"/>
  <c r="W229" i="4" s="1"/>
  <c r="W230" i="4" s="1"/>
  <c r="W231" i="4" s="1"/>
  <c r="W232" i="4" s="1"/>
  <c r="W233" i="4" s="1"/>
  <c r="W234" i="4" s="1"/>
  <c r="W235" i="4" s="1"/>
  <c r="W236" i="4" s="1"/>
  <c r="W237" i="4" s="1"/>
  <c r="W238" i="4" s="1"/>
  <c r="W239" i="4" s="1"/>
  <c r="W240" i="4" s="1"/>
  <c r="W241" i="4" s="1"/>
  <c r="W242" i="4" s="1"/>
  <c r="W243" i="4" s="1"/>
  <c r="W244" i="4" s="1"/>
  <c r="W245" i="4" s="1"/>
  <c r="W246" i="4" s="1"/>
  <c r="W247" i="4" s="1"/>
  <c r="W248" i="4" s="1"/>
  <c r="W249" i="4" s="1"/>
  <c r="W250" i="4" s="1"/>
  <c r="W251" i="4" s="1"/>
  <c r="W252" i="4" s="1"/>
  <c r="W253" i="4" s="1"/>
  <c r="W254" i="4" s="1"/>
  <c r="W255" i="4" s="1"/>
  <c r="W256" i="4" s="1"/>
  <c r="W257" i="4" s="1"/>
  <c r="W258" i="4" s="1"/>
  <c r="W259" i="4" s="1"/>
  <c r="W260" i="4" s="1"/>
  <c r="W261" i="4" s="1"/>
  <c r="W262" i="4" s="1"/>
  <c r="W263" i="4" s="1"/>
  <c r="W264" i="4" s="1"/>
  <c r="W265" i="4" s="1"/>
  <c r="W266" i="4" s="1"/>
  <c r="W267" i="4" s="1"/>
  <c r="W268" i="4" s="1"/>
  <c r="W269" i="4" s="1"/>
  <c r="W270" i="4" s="1"/>
  <c r="W271" i="4" s="1"/>
  <c r="W272" i="4" s="1"/>
  <c r="W273" i="4" s="1"/>
  <c r="W274" i="4" s="1"/>
  <c r="W275" i="4" s="1"/>
  <c r="W276" i="4" s="1"/>
  <c r="W277" i="4" s="1"/>
  <c r="W278" i="4" s="1"/>
  <c r="W279" i="4" s="1"/>
  <c r="W280" i="4" s="1"/>
  <c r="W281" i="4" s="1"/>
  <c r="W282" i="4" s="1"/>
  <c r="W283" i="4" s="1"/>
  <c r="W284" i="4" s="1"/>
  <c r="W285" i="4" s="1"/>
  <c r="W286" i="4" s="1"/>
  <c r="W287" i="4" s="1"/>
  <c r="W288" i="4" s="1"/>
  <c r="W289" i="4" s="1"/>
  <c r="W290" i="4" s="1"/>
  <c r="W291" i="4" s="1"/>
  <c r="W292" i="4" s="1"/>
  <c r="W293" i="4" s="1"/>
  <c r="W294" i="4" s="1"/>
  <c r="W295" i="4" s="1"/>
  <c r="W296" i="4" s="1"/>
  <c r="W297" i="4" s="1"/>
  <c r="W298" i="4" s="1"/>
  <c r="W299" i="4" s="1"/>
  <c r="W300" i="4" s="1"/>
  <c r="W301" i="4" s="1"/>
  <c r="W302" i="4" s="1"/>
  <c r="W303" i="4" s="1"/>
  <c r="W304" i="4" s="1"/>
  <c r="W305" i="4" s="1"/>
  <c r="W306" i="4" s="1"/>
  <c r="W307" i="4" s="1"/>
  <c r="W308" i="4" s="1"/>
  <c r="W309" i="4" s="1"/>
  <c r="W310" i="4" s="1"/>
  <c r="W311" i="4" s="1"/>
  <c r="W312" i="4" s="1"/>
  <c r="W313" i="4" s="1"/>
  <c r="W314" i="4" s="1"/>
  <c r="W315" i="4" s="1"/>
  <c r="W316" i="4" s="1"/>
  <c r="W317" i="4" s="1"/>
  <c r="W318" i="4" s="1"/>
  <c r="W319" i="4" s="1"/>
  <c r="W320" i="4" s="1"/>
  <c r="W321" i="4" s="1"/>
  <c r="W322" i="4" s="1"/>
  <c r="W323" i="4" s="1"/>
  <c r="W324" i="4" s="1"/>
  <c r="W325" i="4" s="1"/>
  <c r="W326" i="4" s="1"/>
  <c r="W327" i="4" s="1"/>
  <c r="W328" i="4" s="1"/>
  <c r="W329" i="4" s="1"/>
  <c r="W330" i="4" s="1"/>
  <c r="W331" i="4" s="1"/>
  <c r="W332" i="4" s="1"/>
  <c r="W333" i="4" s="1"/>
  <c r="W334" i="4" s="1"/>
  <c r="W335" i="4" s="1"/>
  <c r="W336" i="4" s="1"/>
  <c r="W337" i="4" s="1"/>
  <c r="W338" i="4" s="1"/>
  <c r="W339" i="4" s="1"/>
  <c r="W340" i="4" s="1"/>
  <c r="W341" i="4" s="1"/>
  <c r="W342" i="4" s="1"/>
  <c r="W343" i="4" s="1"/>
  <c r="AJ28" i="4"/>
  <c r="AJ29" i="4" s="1"/>
  <c r="AJ30" i="4" s="1"/>
  <c r="AJ31" i="4" s="1"/>
  <c r="AJ32" i="4" s="1"/>
  <c r="AJ33" i="4" s="1"/>
  <c r="AJ34" i="4" s="1"/>
  <c r="AJ35" i="4" s="1"/>
  <c r="AJ36" i="4" s="1"/>
  <c r="AJ37" i="4" s="1"/>
  <c r="AJ38" i="4" s="1"/>
  <c r="AJ39" i="4" s="1"/>
  <c r="AJ40" i="4" s="1"/>
  <c r="AJ41" i="4" s="1"/>
  <c r="AJ42" i="4" s="1"/>
  <c r="AJ43" i="4" s="1"/>
  <c r="AJ44" i="4" s="1"/>
  <c r="AJ45" i="4" s="1"/>
  <c r="AJ46" i="4" s="1"/>
  <c r="AJ47" i="4" s="1"/>
  <c r="AJ48" i="4" s="1"/>
  <c r="AJ49" i="4" s="1"/>
  <c r="AJ50" i="4" s="1"/>
  <c r="AJ51" i="4" s="1"/>
  <c r="AJ52" i="4" s="1"/>
  <c r="AJ53" i="4" s="1"/>
  <c r="AJ54" i="4" s="1"/>
  <c r="AJ55" i="4" s="1"/>
  <c r="AJ56" i="4" s="1"/>
  <c r="AJ57" i="4" s="1"/>
  <c r="AJ58" i="4" s="1"/>
  <c r="AJ59" i="4" s="1"/>
  <c r="AJ60" i="4" s="1"/>
  <c r="AJ61" i="4" s="1"/>
  <c r="AJ62" i="4" s="1"/>
  <c r="AJ63" i="4" s="1"/>
  <c r="AJ64" i="4" s="1"/>
  <c r="AJ65" i="4" s="1"/>
  <c r="AJ66" i="4" s="1"/>
  <c r="AJ67" i="4" s="1"/>
  <c r="AJ68" i="4" s="1"/>
  <c r="AJ69" i="4" s="1"/>
  <c r="AJ70" i="4" s="1"/>
  <c r="AJ71" i="4" s="1"/>
  <c r="AJ72" i="4" s="1"/>
  <c r="AJ73" i="4" s="1"/>
  <c r="AJ74" i="4" s="1"/>
  <c r="AJ75" i="4" s="1"/>
  <c r="AJ76" i="4" s="1"/>
  <c r="AJ77" i="4" s="1"/>
  <c r="AJ78" i="4" s="1"/>
  <c r="AJ79" i="4" s="1"/>
  <c r="AJ80" i="4" s="1"/>
  <c r="AJ81" i="4" s="1"/>
  <c r="AJ82" i="4" s="1"/>
  <c r="AJ83" i="4" s="1"/>
  <c r="AJ84" i="4" s="1"/>
  <c r="AJ85" i="4" s="1"/>
  <c r="AJ86" i="4" s="1"/>
  <c r="AJ87" i="4" s="1"/>
  <c r="AJ88" i="4" s="1"/>
  <c r="AJ89" i="4" s="1"/>
  <c r="AJ90" i="4" s="1"/>
  <c r="AJ91" i="4" s="1"/>
  <c r="AJ92" i="4" s="1"/>
  <c r="AJ93" i="4" s="1"/>
  <c r="AJ94" i="4" s="1"/>
  <c r="AJ95" i="4" s="1"/>
  <c r="AJ96" i="4" s="1"/>
  <c r="AJ97" i="4" s="1"/>
  <c r="AJ98" i="4" s="1"/>
  <c r="AJ99" i="4" s="1"/>
  <c r="AJ100" i="4" s="1"/>
  <c r="AJ101" i="4" s="1"/>
  <c r="AJ102" i="4" s="1"/>
  <c r="AJ103" i="4" s="1"/>
  <c r="AJ104" i="4" s="1"/>
  <c r="AJ105" i="4" s="1"/>
  <c r="AJ106" i="4" s="1"/>
  <c r="AJ107" i="4" s="1"/>
  <c r="AJ108" i="4" s="1"/>
  <c r="AJ109" i="4" s="1"/>
  <c r="AJ110" i="4" s="1"/>
  <c r="AJ111" i="4" s="1"/>
  <c r="AJ112" i="4" s="1"/>
  <c r="AJ113" i="4" s="1"/>
  <c r="AJ114" i="4" s="1"/>
  <c r="AJ115" i="4" s="1"/>
  <c r="AJ116" i="4" s="1"/>
  <c r="AJ117" i="4" s="1"/>
  <c r="AJ118" i="4" s="1"/>
  <c r="AJ119" i="4" s="1"/>
  <c r="AJ120" i="4" s="1"/>
  <c r="AJ121" i="4" s="1"/>
  <c r="AJ122" i="4" s="1"/>
  <c r="AJ123" i="4" s="1"/>
  <c r="AJ124" i="4" s="1"/>
  <c r="AJ125" i="4" s="1"/>
  <c r="AJ126" i="4" s="1"/>
  <c r="AJ127" i="4" s="1"/>
  <c r="AJ128" i="4" s="1"/>
  <c r="AJ129" i="4" s="1"/>
  <c r="AJ130" i="4" s="1"/>
  <c r="AJ131" i="4" s="1"/>
  <c r="AJ132" i="4" s="1"/>
  <c r="AJ133" i="4" s="1"/>
  <c r="AJ134" i="4" s="1"/>
  <c r="AJ135" i="4" s="1"/>
  <c r="AJ136" i="4" s="1"/>
  <c r="AJ137" i="4" s="1"/>
  <c r="AJ138" i="4" s="1"/>
  <c r="AJ139" i="4" s="1"/>
  <c r="AJ140" i="4" s="1"/>
  <c r="AJ141" i="4" s="1"/>
  <c r="AJ142" i="4" s="1"/>
  <c r="AJ143" i="4" s="1"/>
  <c r="AJ144" i="4" s="1"/>
  <c r="AJ145" i="4" s="1"/>
  <c r="AJ146" i="4" s="1"/>
  <c r="AJ147" i="4" s="1"/>
  <c r="AJ148" i="4" s="1"/>
  <c r="AJ149" i="4" s="1"/>
  <c r="AJ150" i="4" s="1"/>
  <c r="AJ151" i="4" s="1"/>
  <c r="AJ152" i="4" s="1"/>
  <c r="AJ153" i="4" s="1"/>
  <c r="AJ154" i="4" s="1"/>
  <c r="AJ155" i="4" s="1"/>
  <c r="AJ156" i="4" s="1"/>
  <c r="AJ157" i="4" s="1"/>
  <c r="AJ158" i="4" s="1"/>
  <c r="AJ159" i="4" s="1"/>
  <c r="AJ160" i="4" s="1"/>
  <c r="AJ161" i="4" s="1"/>
  <c r="AJ162" i="4" s="1"/>
  <c r="AJ163" i="4" s="1"/>
  <c r="AJ164" i="4" s="1"/>
  <c r="AJ165" i="4" s="1"/>
  <c r="AJ166" i="4" s="1"/>
  <c r="AJ167" i="4" s="1"/>
  <c r="AJ168" i="4" s="1"/>
  <c r="AJ169" i="4" s="1"/>
  <c r="AJ170" i="4" s="1"/>
  <c r="AJ171" i="4" s="1"/>
  <c r="AJ172" i="4" s="1"/>
  <c r="AJ173" i="4" s="1"/>
  <c r="AJ174" i="4" s="1"/>
  <c r="AJ175" i="4" s="1"/>
  <c r="AJ176" i="4" s="1"/>
  <c r="AJ177" i="4" s="1"/>
  <c r="AJ178" i="4" s="1"/>
  <c r="AJ179" i="4" s="1"/>
  <c r="AJ180" i="4" s="1"/>
  <c r="AJ181" i="4" s="1"/>
  <c r="AJ182" i="4" s="1"/>
  <c r="AJ183" i="4" s="1"/>
  <c r="AJ184" i="4" s="1"/>
  <c r="AJ185" i="4" s="1"/>
  <c r="AJ186" i="4" s="1"/>
  <c r="AJ187" i="4" s="1"/>
  <c r="AJ188" i="4" s="1"/>
  <c r="AJ189" i="4" s="1"/>
  <c r="AJ190" i="4" s="1"/>
  <c r="AJ191" i="4" s="1"/>
  <c r="AJ192" i="4" s="1"/>
  <c r="AJ193" i="4" s="1"/>
  <c r="AJ194" i="4" s="1"/>
  <c r="AJ195" i="4" s="1"/>
  <c r="AJ196" i="4" s="1"/>
  <c r="AJ197" i="4" s="1"/>
  <c r="AJ198" i="4" s="1"/>
  <c r="AJ199" i="4" s="1"/>
  <c r="AJ200" i="4" s="1"/>
  <c r="AJ201" i="4" s="1"/>
  <c r="AJ202" i="4" s="1"/>
  <c r="AJ203" i="4" s="1"/>
  <c r="AJ204" i="4" s="1"/>
  <c r="AJ205" i="4" s="1"/>
  <c r="AJ206" i="4" s="1"/>
  <c r="AJ207" i="4" s="1"/>
  <c r="AJ208" i="4" s="1"/>
  <c r="AJ209" i="4" s="1"/>
  <c r="AJ210" i="4" s="1"/>
  <c r="AJ211" i="4" s="1"/>
  <c r="AJ212" i="4" s="1"/>
  <c r="AJ213" i="4" s="1"/>
  <c r="AJ214" i="4" s="1"/>
  <c r="AJ215" i="4" s="1"/>
  <c r="AJ216" i="4" s="1"/>
  <c r="AJ217" i="4" s="1"/>
  <c r="AJ218" i="4" s="1"/>
  <c r="AJ219" i="4" s="1"/>
  <c r="AJ220" i="4" s="1"/>
  <c r="AJ221" i="4" s="1"/>
  <c r="AJ222" i="4" s="1"/>
  <c r="AJ223" i="4" s="1"/>
  <c r="AJ224" i="4" s="1"/>
  <c r="AJ225" i="4" s="1"/>
  <c r="AJ226" i="4" s="1"/>
  <c r="AJ227" i="4" s="1"/>
  <c r="AJ228" i="4" s="1"/>
  <c r="AJ229" i="4" s="1"/>
  <c r="AJ230" i="4" s="1"/>
  <c r="AJ231" i="4" s="1"/>
  <c r="AJ232" i="4" s="1"/>
  <c r="AJ233" i="4" s="1"/>
  <c r="AJ234" i="4" s="1"/>
  <c r="AJ235" i="4" s="1"/>
  <c r="AJ236" i="4" s="1"/>
  <c r="AJ237" i="4" s="1"/>
  <c r="AJ238" i="4" s="1"/>
  <c r="AJ239" i="4" s="1"/>
  <c r="AJ240" i="4" s="1"/>
  <c r="AJ241" i="4" s="1"/>
  <c r="AJ242" i="4" s="1"/>
  <c r="AJ243" i="4" s="1"/>
  <c r="AJ244" i="4" s="1"/>
  <c r="AJ245" i="4" s="1"/>
  <c r="AJ246" i="4" s="1"/>
  <c r="AJ247" i="4" s="1"/>
  <c r="AJ248" i="4" s="1"/>
  <c r="AJ249" i="4" s="1"/>
  <c r="AJ250" i="4" s="1"/>
  <c r="AJ251" i="4" s="1"/>
  <c r="AJ252" i="4" s="1"/>
  <c r="AJ253" i="4" s="1"/>
  <c r="AJ254" i="4" s="1"/>
  <c r="AJ255" i="4" s="1"/>
  <c r="AJ256" i="4" s="1"/>
  <c r="AJ257" i="4" s="1"/>
  <c r="AJ258" i="4" s="1"/>
  <c r="AJ259" i="4" s="1"/>
  <c r="AJ260" i="4" s="1"/>
  <c r="AJ261" i="4" s="1"/>
  <c r="AJ262" i="4" s="1"/>
  <c r="AJ263" i="4" s="1"/>
  <c r="AJ264" i="4" s="1"/>
  <c r="AJ265" i="4" s="1"/>
  <c r="AJ266" i="4" s="1"/>
  <c r="AJ267" i="4" s="1"/>
  <c r="AJ268" i="4" s="1"/>
  <c r="AJ269" i="4" s="1"/>
  <c r="AJ270" i="4" s="1"/>
  <c r="AJ271" i="4" s="1"/>
  <c r="AJ272" i="4" s="1"/>
  <c r="AJ273" i="4" s="1"/>
  <c r="AJ274" i="4" s="1"/>
  <c r="AJ275" i="4" s="1"/>
  <c r="AJ276" i="4" s="1"/>
  <c r="AJ277" i="4" s="1"/>
  <c r="AJ278" i="4" s="1"/>
  <c r="AJ279" i="4" s="1"/>
  <c r="AJ280" i="4" s="1"/>
  <c r="AJ281" i="4" s="1"/>
  <c r="AJ282" i="4" s="1"/>
  <c r="AJ283" i="4" s="1"/>
  <c r="AJ284" i="4" s="1"/>
  <c r="AJ285" i="4" s="1"/>
  <c r="AJ286" i="4" s="1"/>
  <c r="AJ287" i="4" s="1"/>
  <c r="AJ288" i="4" s="1"/>
  <c r="AJ289" i="4" s="1"/>
  <c r="AJ290" i="4" s="1"/>
  <c r="AJ291" i="4" s="1"/>
  <c r="AJ292" i="4" s="1"/>
  <c r="AJ293" i="4" s="1"/>
  <c r="AJ294" i="4" s="1"/>
  <c r="AJ295" i="4" s="1"/>
  <c r="AJ296" i="4" s="1"/>
  <c r="AJ297" i="4" s="1"/>
  <c r="AJ298" i="4" s="1"/>
  <c r="AJ299" i="4" s="1"/>
  <c r="AJ300" i="4" s="1"/>
  <c r="AJ301" i="4" s="1"/>
  <c r="AJ302" i="4" s="1"/>
  <c r="AJ303" i="4" s="1"/>
  <c r="AJ304" i="4" s="1"/>
  <c r="AJ305" i="4" s="1"/>
  <c r="AJ306" i="4" s="1"/>
  <c r="AJ307" i="4" s="1"/>
  <c r="AJ308" i="4" s="1"/>
  <c r="AJ309" i="4" s="1"/>
  <c r="AJ310" i="4" s="1"/>
  <c r="AJ311" i="4" s="1"/>
  <c r="AJ312" i="4" s="1"/>
  <c r="AJ313" i="4" s="1"/>
  <c r="AJ314" i="4" s="1"/>
  <c r="AJ315" i="4" s="1"/>
  <c r="AJ316" i="4" s="1"/>
  <c r="AJ317" i="4" s="1"/>
  <c r="AJ318" i="4" s="1"/>
  <c r="AJ319" i="4" s="1"/>
  <c r="AJ320" i="4" s="1"/>
  <c r="AJ321" i="4" s="1"/>
  <c r="AJ322" i="4" s="1"/>
  <c r="AJ323" i="4" s="1"/>
  <c r="AJ324" i="4" s="1"/>
  <c r="AJ325" i="4" s="1"/>
  <c r="AJ326" i="4" s="1"/>
  <c r="AJ327" i="4" s="1"/>
  <c r="AJ328" i="4" s="1"/>
  <c r="AJ329" i="4" s="1"/>
  <c r="AJ330" i="4" s="1"/>
  <c r="AJ331" i="4" s="1"/>
  <c r="AJ332" i="4" s="1"/>
  <c r="AJ333" i="4" s="1"/>
  <c r="AJ334" i="4" s="1"/>
  <c r="AJ335" i="4" s="1"/>
  <c r="AJ336" i="4" s="1"/>
  <c r="AJ337" i="4" s="1"/>
  <c r="AJ338" i="4" s="1"/>
  <c r="AJ339" i="4" s="1"/>
  <c r="AJ340" i="4" s="1"/>
  <c r="AJ341" i="4" s="1"/>
  <c r="AJ342" i="4" s="1"/>
  <c r="AJ343" i="4" s="1"/>
  <c r="K28" i="4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H28" i="4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E27" i="4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B27" i="4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AJ26" i="4"/>
  <c r="AJ27" i="4" s="1"/>
  <c r="W26" i="4"/>
  <c r="W27" i="4" s="1"/>
  <c r="W28" i="4" s="1"/>
  <c r="W29" i="4" s="1"/>
  <c r="T26" i="4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7" i="4" s="1"/>
  <c r="T328" i="4" s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K26" i="4"/>
  <c r="K27" i="4" s="1"/>
  <c r="H26" i="4"/>
  <c r="H27" i="4" s="1"/>
  <c r="AM25" i="4"/>
  <c r="AM26" i="4" s="1"/>
  <c r="AM27" i="4" s="1"/>
  <c r="AM28" i="4" s="1"/>
  <c r="AM29" i="4" s="1"/>
  <c r="AM30" i="4" s="1"/>
  <c r="AM31" i="4" s="1"/>
  <c r="AM32" i="4" s="1"/>
  <c r="AM33" i="4" s="1"/>
  <c r="AM34" i="4" s="1"/>
  <c r="AM35" i="4" s="1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61" i="4" s="1"/>
  <c r="AM62" i="4" s="1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M263" i="4" s="1"/>
  <c r="AM264" i="4" s="1"/>
  <c r="AM265" i="4" s="1"/>
  <c r="AM266" i="4" s="1"/>
  <c r="AM267" i="4" s="1"/>
  <c r="AM268" i="4" s="1"/>
  <c r="AM269" i="4" s="1"/>
  <c r="AM270" i="4" s="1"/>
  <c r="AM271" i="4" s="1"/>
  <c r="AM272" i="4" s="1"/>
  <c r="AM273" i="4" s="1"/>
  <c r="AM274" i="4" s="1"/>
  <c r="AM275" i="4" s="1"/>
  <c r="AM276" i="4" s="1"/>
  <c r="AM277" i="4" s="1"/>
  <c r="AM278" i="4" s="1"/>
  <c r="AM279" i="4" s="1"/>
  <c r="AM280" i="4" s="1"/>
  <c r="AM281" i="4" s="1"/>
  <c r="AM282" i="4" s="1"/>
  <c r="AM283" i="4" s="1"/>
  <c r="AM284" i="4" s="1"/>
  <c r="AM285" i="4" s="1"/>
  <c r="AM286" i="4" s="1"/>
  <c r="AM287" i="4" s="1"/>
  <c r="AM288" i="4" s="1"/>
  <c r="AM289" i="4" s="1"/>
  <c r="AM290" i="4" s="1"/>
  <c r="AM291" i="4" s="1"/>
  <c r="AM292" i="4" s="1"/>
  <c r="AM293" i="4" s="1"/>
  <c r="AM294" i="4" s="1"/>
  <c r="AM295" i="4" s="1"/>
  <c r="AM296" i="4" s="1"/>
  <c r="AM297" i="4" s="1"/>
  <c r="AM298" i="4" s="1"/>
  <c r="AM299" i="4" s="1"/>
  <c r="AM300" i="4" s="1"/>
  <c r="AM301" i="4" s="1"/>
  <c r="AM302" i="4" s="1"/>
  <c r="AM303" i="4" s="1"/>
  <c r="AM304" i="4" s="1"/>
  <c r="AM305" i="4" s="1"/>
  <c r="AM306" i="4" s="1"/>
  <c r="AM307" i="4" s="1"/>
  <c r="AM308" i="4" s="1"/>
  <c r="AM309" i="4" s="1"/>
  <c r="AM310" i="4" s="1"/>
  <c r="AM311" i="4" s="1"/>
  <c r="AM312" i="4" s="1"/>
  <c r="AM313" i="4" s="1"/>
  <c r="AM314" i="4" s="1"/>
  <c r="AM315" i="4" s="1"/>
  <c r="AM316" i="4" s="1"/>
  <c r="AM317" i="4" s="1"/>
  <c r="AM318" i="4" s="1"/>
  <c r="AM319" i="4" s="1"/>
  <c r="AM320" i="4" s="1"/>
  <c r="AM321" i="4" s="1"/>
  <c r="AM322" i="4" s="1"/>
  <c r="AM323" i="4" s="1"/>
  <c r="AM324" i="4" s="1"/>
  <c r="AM325" i="4" s="1"/>
  <c r="AM326" i="4" s="1"/>
  <c r="AM327" i="4" s="1"/>
  <c r="AM328" i="4" s="1"/>
  <c r="AM329" i="4" s="1"/>
  <c r="AM330" i="4" s="1"/>
  <c r="AM331" i="4" s="1"/>
  <c r="AM332" i="4" s="1"/>
  <c r="AM333" i="4" s="1"/>
  <c r="AM334" i="4" s="1"/>
  <c r="AM335" i="4" s="1"/>
  <c r="AM336" i="4" s="1"/>
  <c r="AM337" i="4" s="1"/>
  <c r="AM338" i="4" s="1"/>
  <c r="AM339" i="4" s="1"/>
  <c r="AM340" i="4" s="1"/>
  <c r="AM341" i="4" s="1"/>
  <c r="AM342" i="4" s="1"/>
  <c r="AM343" i="4" s="1"/>
  <c r="AJ25" i="4"/>
  <c r="Q25" i="4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K25" i="4"/>
  <c r="H25" i="4"/>
  <c r="E25" i="4"/>
  <c r="E26" i="4" s="1"/>
  <c r="B25" i="4"/>
  <c r="B26" i="4" s="1"/>
  <c r="AD24" i="4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A24" i="4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W24" i="4"/>
  <c r="W25" i="4" s="1"/>
  <c r="T24" i="4"/>
  <c r="T25" i="4" s="1"/>
  <c r="Q24" i="4"/>
  <c r="AD191" i="3"/>
  <c r="T191" i="3"/>
  <c r="P191" i="3"/>
  <c r="O191" i="3"/>
  <c r="D191" i="3"/>
  <c r="A191" i="3"/>
  <c r="AD190" i="3"/>
  <c r="T190" i="3"/>
  <c r="P190" i="3"/>
  <c r="O190" i="3"/>
  <c r="D190" i="3"/>
  <c r="A190" i="3" s="1"/>
  <c r="AD189" i="3"/>
  <c r="T189" i="3"/>
  <c r="P189" i="3"/>
  <c r="O189" i="3"/>
  <c r="D189" i="3"/>
  <c r="A189" i="3"/>
  <c r="AD188" i="3"/>
  <c r="T188" i="3"/>
  <c r="P188" i="3"/>
  <c r="O188" i="3"/>
  <c r="D188" i="3"/>
  <c r="A188" i="3" s="1"/>
  <c r="AD187" i="3"/>
  <c r="T187" i="3"/>
  <c r="P187" i="3"/>
  <c r="O187" i="3"/>
  <c r="D187" i="3"/>
  <c r="A187" i="3"/>
  <c r="AD186" i="3"/>
  <c r="T186" i="3"/>
  <c r="P186" i="3"/>
  <c r="O186" i="3"/>
  <c r="D186" i="3"/>
  <c r="A186" i="3" s="1"/>
  <c r="AD185" i="3"/>
  <c r="T185" i="3"/>
  <c r="P185" i="3"/>
  <c r="O185" i="3"/>
  <c r="D185" i="3"/>
  <c r="A185" i="3"/>
  <c r="AD184" i="3"/>
  <c r="T184" i="3"/>
  <c r="P184" i="3"/>
  <c r="O184" i="3"/>
  <c r="D184" i="3"/>
  <c r="A184" i="3" s="1"/>
  <c r="AD183" i="3"/>
  <c r="T183" i="3"/>
  <c r="P183" i="3"/>
  <c r="O183" i="3"/>
  <c r="D183" i="3"/>
  <c r="A183" i="3"/>
  <c r="AD182" i="3"/>
  <c r="T182" i="3"/>
  <c r="P182" i="3"/>
  <c r="O182" i="3"/>
  <c r="D182" i="3"/>
  <c r="A182" i="3" s="1"/>
  <c r="AD181" i="3"/>
  <c r="T181" i="3"/>
  <c r="P181" i="3"/>
  <c r="O181" i="3"/>
  <c r="D181" i="3"/>
  <c r="A181" i="3"/>
  <c r="AD180" i="3"/>
  <c r="T180" i="3"/>
  <c r="P180" i="3"/>
  <c r="O180" i="3"/>
  <c r="D180" i="3"/>
  <c r="A180" i="3" s="1"/>
  <c r="AD179" i="3"/>
  <c r="D179" i="3" s="1"/>
  <c r="A179" i="3" s="1"/>
  <c r="T179" i="3"/>
  <c r="AD178" i="3"/>
  <c r="D178" i="3" s="1"/>
  <c r="A178" i="3" s="1"/>
  <c r="T178" i="3"/>
  <c r="AD177" i="3"/>
  <c r="T177" i="3"/>
  <c r="D177" i="3"/>
  <c r="A177" i="3" s="1"/>
  <c r="AD176" i="3"/>
  <c r="T176" i="3"/>
  <c r="D176" i="3"/>
  <c r="A176" i="3" s="1"/>
  <c r="AD175" i="3"/>
  <c r="T175" i="3"/>
  <c r="D175" i="3"/>
  <c r="A175" i="3" s="1"/>
  <c r="AD174" i="3"/>
  <c r="T174" i="3"/>
  <c r="D174" i="3"/>
  <c r="A174" i="3" s="1"/>
  <c r="AD173" i="3"/>
  <c r="T173" i="3"/>
  <c r="D173" i="3"/>
  <c r="A173" i="3" s="1"/>
  <c r="AD172" i="3"/>
  <c r="T172" i="3"/>
  <c r="D172" i="3"/>
  <c r="A172" i="3" s="1"/>
  <c r="AD171" i="3"/>
  <c r="T171" i="3"/>
  <c r="D171" i="3"/>
  <c r="A171" i="3" s="1"/>
  <c r="AD170" i="3"/>
  <c r="T170" i="3"/>
  <c r="D170" i="3"/>
  <c r="A170" i="3" s="1"/>
  <c r="AD169" i="3"/>
  <c r="T169" i="3"/>
  <c r="D169" i="3"/>
  <c r="A169" i="3" s="1"/>
  <c r="AD168" i="3"/>
  <c r="T168" i="3"/>
  <c r="D168" i="3"/>
  <c r="A168" i="3" s="1"/>
  <c r="AD167" i="3"/>
  <c r="AB167" i="3"/>
  <c r="AA167" i="3"/>
  <c r="Z167" i="3"/>
  <c r="T167" i="3"/>
  <c r="D167" i="3"/>
  <c r="A167" i="3" s="1"/>
  <c r="AD166" i="3"/>
  <c r="D166" i="3" s="1"/>
  <c r="AB166" i="3"/>
  <c r="AA166" i="3"/>
  <c r="Z166" i="3"/>
  <c r="T166" i="3"/>
  <c r="A166" i="3"/>
  <c r="AD165" i="3"/>
  <c r="D165" i="3" s="1"/>
  <c r="A165" i="3" s="1"/>
  <c r="AB165" i="3"/>
  <c r="AA165" i="3"/>
  <c r="Z165" i="3"/>
  <c r="T165" i="3"/>
  <c r="AD164" i="3"/>
  <c r="AB164" i="3"/>
  <c r="AA164" i="3"/>
  <c r="Z164" i="3"/>
  <c r="T164" i="3"/>
  <c r="D164" i="3"/>
  <c r="A164" i="3" s="1"/>
  <c r="AD163" i="3"/>
  <c r="AB163" i="3"/>
  <c r="AA163" i="3"/>
  <c r="Z163" i="3"/>
  <c r="T163" i="3"/>
  <c r="D163" i="3"/>
  <c r="A163" i="3" s="1"/>
  <c r="AD162" i="3"/>
  <c r="D162" i="3" s="1"/>
  <c r="AB162" i="3"/>
  <c r="AA162" i="3"/>
  <c r="Z162" i="3"/>
  <c r="T162" i="3"/>
  <c r="A162" i="3"/>
  <c r="AD161" i="3"/>
  <c r="AB161" i="3"/>
  <c r="AA161" i="3"/>
  <c r="Z161" i="3"/>
  <c r="T161" i="3"/>
  <c r="D161" i="3"/>
  <c r="A161" i="3"/>
  <c r="AD160" i="3"/>
  <c r="AB160" i="3"/>
  <c r="Z160" i="3"/>
  <c r="T160" i="3"/>
  <c r="D160" i="3"/>
  <c r="A160" i="3" s="1"/>
  <c r="AD159" i="3"/>
  <c r="D159" i="3" s="1"/>
  <c r="AB159" i="3"/>
  <c r="AA159" i="3"/>
  <c r="Z159" i="3"/>
  <c r="T159" i="3"/>
  <c r="A159" i="3"/>
  <c r="AD158" i="3"/>
  <c r="AB158" i="3"/>
  <c r="AA158" i="3"/>
  <c r="Z158" i="3"/>
  <c r="T158" i="3"/>
  <c r="D158" i="3"/>
  <c r="A158" i="3" s="1"/>
  <c r="AD157" i="3"/>
  <c r="D157" i="3" s="1"/>
  <c r="A157" i="3" s="1"/>
  <c r="AB157" i="3"/>
  <c r="AA157" i="3"/>
  <c r="Z157" i="3"/>
  <c r="T157" i="3"/>
  <c r="AD156" i="3"/>
  <c r="AB156" i="3"/>
  <c r="Z156" i="3"/>
  <c r="T156" i="3"/>
  <c r="AD155" i="3"/>
  <c r="AB155" i="3"/>
  <c r="Z155" i="3"/>
  <c r="T155" i="3"/>
  <c r="D155" i="3"/>
  <c r="A155" i="3" s="1"/>
  <c r="AD154" i="3"/>
  <c r="AB154" i="3"/>
  <c r="AA154" i="3"/>
  <c r="Z154" i="3"/>
  <c r="T154" i="3"/>
  <c r="D154" i="3"/>
  <c r="A154" i="3" s="1"/>
  <c r="AD153" i="3"/>
  <c r="D153" i="3" s="1"/>
  <c r="A153" i="3" s="1"/>
  <c r="AB153" i="3"/>
  <c r="Z153" i="3"/>
  <c r="T153" i="3"/>
  <c r="AD152" i="3"/>
  <c r="AB152" i="3"/>
  <c r="Z152" i="3"/>
  <c r="T152" i="3"/>
  <c r="AD151" i="3"/>
  <c r="AB151" i="3"/>
  <c r="Z151" i="3"/>
  <c r="P151" i="3"/>
  <c r="D151" i="3"/>
  <c r="A151" i="3" s="1"/>
  <c r="AD150" i="3"/>
  <c r="AB150" i="3"/>
  <c r="Z150" i="3"/>
  <c r="P150" i="3"/>
  <c r="D150" i="3"/>
  <c r="A150" i="3"/>
  <c r="AD149" i="3"/>
  <c r="AB149" i="3"/>
  <c r="Z149" i="3"/>
  <c r="P149" i="3"/>
  <c r="D149" i="3"/>
  <c r="A149" i="3" s="1"/>
  <c r="AD148" i="3"/>
  <c r="AB148" i="3"/>
  <c r="Z148" i="3"/>
  <c r="P148" i="3"/>
  <c r="D148" i="3"/>
  <c r="A148" i="3"/>
  <c r="AD147" i="3"/>
  <c r="AB147" i="3"/>
  <c r="Z147" i="3"/>
  <c r="P147" i="3"/>
  <c r="D147" i="3"/>
  <c r="A147" i="3" s="1"/>
  <c r="AD146" i="3"/>
  <c r="AB146" i="3"/>
  <c r="Z146" i="3"/>
  <c r="P146" i="3"/>
  <c r="D146" i="3"/>
  <c r="A146" i="3"/>
  <c r="AD145" i="3"/>
  <c r="AB145" i="3"/>
  <c r="Z145" i="3"/>
  <c r="P145" i="3"/>
  <c r="D145" i="3"/>
  <c r="A145" i="3" s="1"/>
  <c r="AD144" i="3"/>
  <c r="AB144" i="3"/>
  <c r="Z144" i="3"/>
  <c r="P144" i="3"/>
  <c r="D144" i="3"/>
  <c r="A144" i="3"/>
  <c r="AD143" i="3"/>
  <c r="T143" i="3"/>
  <c r="D143" i="3"/>
  <c r="A143" i="3"/>
  <c r="AD142" i="3"/>
  <c r="T142" i="3"/>
  <c r="D142" i="3"/>
  <c r="A142" i="3"/>
  <c r="AD141" i="3"/>
  <c r="T141" i="3"/>
  <c r="D141" i="3"/>
  <c r="A141" i="3"/>
  <c r="AD140" i="3"/>
  <c r="T140" i="3"/>
  <c r="D140" i="3"/>
  <c r="A140" i="3"/>
  <c r="AD139" i="3"/>
  <c r="T139" i="3"/>
  <c r="D139" i="3"/>
  <c r="A139" i="3"/>
  <c r="AD138" i="3"/>
  <c r="T138" i="3"/>
  <c r="D138" i="3"/>
  <c r="A138" i="3"/>
  <c r="AD137" i="3"/>
  <c r="T137" i="3"/>
  <c r="D137" i="3"/>
  <c r="A137" i="3"/>
  <c r="AD136" i="3"/>
  <c r="T136" i="3"/>
  <c r="D136" i="3"/>
  <c r="A136" i="3"/>
  <c r="AD135" i="3"/>
  <c r="T135" i="3"/>
  <c r="D135" i="3"/>
  <c r="A135" i="3"/>
  <c r="AD134" i="3"/>
  <c r="T134" i="3"/>
  <c r="D134" i="3"/>
  <c r="A134" i="3"/>
  <c r="AD133" i="3"/>
  <c r="T133" i="3"/>
  <c r="D133" i="3"/>
  <c r="A133" i="3"/>
  <c r="AD132" i="3"/>
  <c r="T132" i="3"/>
  <c r="D132" i="3"/>
  <c r="A132" i="3"/>
  <c r="AD131" i="3"/>
  <c r="Z131" i="3"/>
  <c r="T131" i="3"/>
  <c r="AD130" i="3"/>
  <c r="Z130" i="3"/>
  <c r="T130" i="3"/>
  <c r="AD129" i="3"/>
  <c r="Z129" i="3"/>
  <c r="T129" i="3"/>
  <c r="D129" i="3"/>
  <c r="A129" i="3" s="1"/>
  <c r="AD128" i="3"/>
  <c r="Z128" i="3"/>
  <c r="T128" i="3"/>
  <c r="D128" i="3"/>
  <c r="A128" i="3"/>
  <c r="AD127" i="3"/>
  <c r="Z127" i="3"/>
  <c r="T127" i="3"/>
  <c r="AD126" i="3"/>
  <c r="Z126" i="3"/>
  <c r="T126" i="3"/>
  <c r="AD125" i="3"/>
  <c r="Z125" i="3"/>
  <c r="T125" i="3"/>
  <c r="D125" i="3"/>
  <c r="A125" i="3" s="1"/>
  <c r="AD124" i="3"/>
  <c r="Z124" i="3"/>
  <c r="T124" i="3"/>
  <c r="D124" i="3"/>
  <c r="A124" i="3"/>
  <c r="AD123" i="3"/>
  <c r="Z123" i="3"/>
  <c r="T123" i="3"/>
  <c r="AD122" i="3"/>
  <c r="Z122" i="3"/>
  <c r="T122" i="3"/>
  <c r="AD121" i="3"/>
  <c r="Z121" i="3"/>
  <c r="T121" i="3"/>
  <c r="D121" i="3"/>
  <c r="A121" i="3" s="1"/>
  <c r="AD120" i="3"/>
  <c r="Z120" i="3"/>
  <c r="T120" i="3"/>
  <c r="D120" i="3"/>
  <c r="A120" i="3"/>
  <c r="AD119" i="3"/>
  <c r="Z119" i="3"/>
  <c r="T119" i="3"/>
  <c r="AD118" i="3"/>
  <c r="Z118" i="3"/>
  <c r="T118" i="3"/>
  <c r="AD117" i="3"/>
  <c r="Z117" i="3"/>
  <c r="T117" i="3"/>
  <c r="D117" i="3"/>
  <c r="A117" i="3" s="1"/>
  <c r="AD116" i="3"/>
  <c r="Z116" i="3"/>
  <c r="T116" i="3"/>
  <c r="D116" i="3"/>
  <c r="A116" i="3"/>
  <c r="AD115" i="3"/>
  <c r="Z115" i="3"/>
  <c r="T115" i="3"/>
  <c r="AD114" i="3"/>
  <c r="Z114" i="3"/>
  <c r="T114" i="3"/>
  <c r="AD113" i="3"/>
  <c r="Z113" i="3"/>
  <c r="T113" i="3"/>
  <c r="D113" i="3"/>
  <c r="A113" i="3" s="1"/>
  <c r="AD112" i="3"/>
  <c r="Z112" i="3"/>
  <c r="T112" i="3"/>
  <c r="D112" i="3"/>
  <c r="A112" i="3"/>
  <c r="AD111" i="3"/>
  <c r="Z111" i="3"/>
  <c r="T111" i="3"/>
  <c r="AD110" i="3"/>
  <c r="Z110" i="3"/>
  <c r="T110" i="3"/>
  <c r="AD109" i="3"/>
  <c r="Z109" i="3"/>
  <c r="T109" i="3"/>
  <c r="D109" i="3"/>
  <c r="A109" i="3" s="1"/>
  <c r="AD108" i="3"/>
  <c r="Z108" i="3"/>
  <c r="T108" i="3"/>
  <c r="D108" i="3"/>
  <c r="A108" i="3"/>
  <c r="AD107" i="3"/>
  <c r="Z107" i="3"/>
  <c r="T107" i="3"/>
  <c r="AD106" i="3"/>
  <c r="Z106" i="3"/>
  <c r="T106" i="3"/>
  <c r="AD105" i="3"/>
  <c r="Z105" i="3"/>
  <c r="T105" i="3"/>
  <c r="D105" i="3"/>
  <c r="A105" i="3" s="1"/>
  <c r="AD104" i="3"/>
  <c r="Z104" i="3"/>
  <c r="T104" i="3"/>
  <c r="D104" i="3"/>
  <c r="A104" i="3"/>
  <c r="AD103" i="3"/>
  <c r="Z103" i="3"/>
  <c r="T103" i="3"/>
  <c r="AD102" i="3"/>
  <c r="Z102" i="3"/>
  <c r="T102" i="3"/>
  <c r="AD101" i="3"/>
  <c r="Z101" i="3"/>
  <c r="T101" i="3"/>
  <c r="D101" i="3"/>
  <c r="A101" i="3" s="1"/>
  <c r="AD100" i="3"/>
  <c r="Z100" i="3"/>
  <c r="T100" i="3"/>
  <c r="D100" i="3"/>
  <c r="A100" i="3"/>
  <c r="AD99" i="3"/>
  <c r="Z99" i="3"/>
  <c r="T99" i="3"/>
  <c r="AD98" i="3"/>
  <c r="T98" i="3"/>
  <c r="AD97" i="3"/>
  <c r="T97" i="3"/>
  <c r="AD96" i="3"/>
  <c r="T96" i="3"/>
  <c r="AD95" i="3"/>
  <c r="T95" i="3"/>
  <c r="AD94" i="3"/>
  <c r="T94" i="3"/>
  <c r="AD93" i="3"/>
  <c r="T93" i="3"/>
  <c r="AD92" i="3"/>
  <c r="T92" i="3"/>
  <c r="AD91" i="3"/>
  <c r="T91" i="3"/>
  <c r="AD90" i="3"/>
  <c r="T90" i="3"/>
  <c r="AD89" i="3"/>
  <c r="T89" i="3"/>
  <c r="AD88" i="3"/>
  <c r="T88" i="3"/>
  <c r="AD87" i="3"/>
  <c r="T87" i="3"/>
  <c r="AD86" i="3"/>
  <c r="T86" i="3"/>
  <c r="AD85" i="3"/>
  <c r="T85" i="3"/>
  <c r="AD84" i="3"/>
  <c r="T84" i="3"/>
  <c r="AD83" i="3"/>
  <c r="T83" i="3"/>
  <c r="AD82" i="3"/>
  <c r="Z82" i="3"/>
  <c r="D82" i="3"/>
  <c r="A82" i="3"/>
  <c r="AD81" i="3"/>
  <c r="Z81" i="3"/>
  <c r="D81" i="3"/>
  <c r="A81" i="3" s="1"/>
  <c r="AD80" i="3"/>
  <c r="D80" i="3" s="1"/>
  <c r="A80" i="3" s="1"/>
  <c r="Z80" i="3"/>
  <c r="AD79" i="3"/>
  <c r="D79" i="3" s="1"/>
  <c r="A79" i="3" s="1"/>
  <c r="Z79" i="3"/>
  <c r="AD78" i="3"/>
  <c r="Z78" i="3"/>
  <c r="D78" i="3"/>
  <c r="A78" i="3"/>
  <c r="AD77" i="3"/>
  <c r="Z77" i="3"/>
  <c r="D77" i="3"/>
  <c r="A77" i="3" s="1"/>
  <c r="AD76" i="3"/>
  <c r="D76" i="3" s="1"/>
  <c r="A76" i="3" s="1"/>
  <c r="Z76" i="3"/>
  <c r="AD75" i="3"/>
  <c r="Z75" i="3"/>
  <c r="T75" i="3"/>
  <c r="D75" i="3"/>
  <c r="A75" i="3" s="1"/>
  <c r="AD74" i="3"/>
  <c r="Z74" i="3"/>
  <c r="T74" i="3"/>
  <c r="D74" i="3"/>
  <c r="A74" i="3"/>
  <c r="AD73" i="3"/>
  <c r="Z73" i="3"/>
  <c r="T73" i="3"/>
  <c r="D73" i="3"/>
  <c r="A73" i="3"/>
  <c r="AD72" i="3"/>
  <c r="Z72" i="3"/>
  <c r="T72" i="3"/>
  <c r="AD71" i="3"/>
  <c r="Z71" i="3"/>
  <c r="T71" i="3"/>
  <c r="D71" i="3"/>
  <c r="A71" i="3" s="1"/>
  <c r="AD70" i="3"/>
  <c r="Z70" i="3"/>
  <c r="T70" i="3"/>
  <c r="D70" i="3"/>
  <c r="A70" i="3"/>
  <c r="AD69" i="3"/>
  <c r="Z69" i="3"/>
  <c r="T69" i="3"/>
  <c r="D69" i="3"/>
  <c r="A69" i="3"/>
  <c r="AD68" i="3"/>
  <c r="AA68" i="3"/>
  <c r="AA160" i="3" s="1"/>
  <c r="Z68" i="3"/>
  <c r="T68" i="3"/>
  <c r="D68" i="3"/>
  <c r="A68" i="3" s="1"/>
  <c r="AD67" i="3"/>
  <c r="Z67" i="3"/>
  <c r="T67" i="3"/>
  <c r="D67" i="3"/>
  <c r="A67" i="3"/>
  <c r="AD66" i="3"/>
  <c r="Z66" i="3"/>
  <c r="T66" i="3"/>
  <c r="D66" i="3"/>
  <c r="A66" i="3"/>
  <c r="AD65" i="3"/>
  <c r="Z65" i="3"/>
  <c r="T65" i="3"/>
  <c r="AD64" i="3"/>
  <c r="AA64" i="3"/>
  <c r="AA156" i="3" s="1"/>
  <c r="Z64" i="3"/>
  <c r="T64" i="3"/>
  <c r="D64" i="3"/>
  <c r="A64" i="3"/>
  <c r="AD63" i="3"/>
  <c r="AA63" i="3"/>
  <c r="AA155" i="3" s="1"/>
  <c r="Z63" i="3"/>
  <c r="T63" i="3"/>
  <c r="D63" i="3"/>
  <c r="A63" i="3"/>
  <c r="AD62" i="3"/>
  <c r="AA62" i="3"/>
  <c r="Z62" i="3"/>
  <c r="T62" i="3"/>
  <c r="D62" i="3"/>
  <c r="A62" i="3"/>
  <c r="AD61" i="3"/>
  <c r="AA61" i="3"/>
  <c r="AA153" i="3" s="1"/>
  <c r="Z61" i="3"/>
  <c r="T61" i="3"/>
  <c r="D61" i="3"/>
  <c r="A61" i="3"/>
  <c r="AD60" i="3"/>
  <c r="AA60" i="3"/>
  <c r="AA152" i="3" s="1"/>
  <c r="Z60" i="3"/>
  <c r="T60" i="3"/>
  <c r="D60" i="3"/>
  <c r="A60" i="3"/>
  <c r="AD59" i="3"/>
  <c r="Z59" i="3"/>
  <c r="D59" i="3"/>
  <c r="A59" i="3"/>
  <c r="AD58" i="3"/>
  <c r="Z58" i="3"/>
  <c r="D58" i="3"/>
  <c r="A58" i="3"/>
  <c r="AD57" i="3"/>
  <c r="Z57" i="3"/>
  <c r="D57" i="3"/>
  <c r="A57" i="3"/>
  <c r="AD56" i="3"/>
  <c r="Z56" i="3"/>
  <c r="D56" i="3"/>
  <c r="A56" i="3"/>
  <c r="AD55" i="3"/>
  <c r="Z55" i="3"/>
  <c r="D55" i="3"/>
  <c r="A55" i="3"/>
  <c r="AD54" i="3"/>
  <c r="Z54" i="3"/>
  <c r="D54" i="3"/>
  <c r="A54" i="3"/>
  <c r="AD53" i="3"/>
  <c r="Z53" i="3"/>
  <c r="D53" i="3"/>
  <c r="A53" i="3"/>
  <c r="AD52" i="3"/>
  <c r="Z52" i="3"/>
  <c r="D52" i="3"/>
  <c r="A52" i="3"/>
  <c r="AD51" i="3"/>
  <c r="Z51" i="3"/>
  <c r="T51" i="3"/>
  <c r="D51" i="3"/>
  <c r="A51" i="3"/>
  <c r="AD50" i="3"/>
  <c r="Z50" i="3"/>
  <c r="T50" i="3"/>
  <c r="AD49" i="3"/>
  <c r="Z49" i="3"/>
  <c r="T49" i="3"/>
  <c r="D49" i="3"/>
  <c r="A49" i="3" s="1"/>
  <c r="AD48" i="3"/>
  <c r="Z48" i="3"/>
  <c r="T48" i="3"/>
  <c r="D48" i="3"/>
  <c r="A48" i="3"/>
  <c r="AD47" i="3"/>
  <c r="Z47" i="3"/>
  <c r="T47" i="3"/>
  <c r="D47" i="3"/>
  <c r="A47" i="3"/>
  <c r="AD46" i="3"/>
  <c r="Z46" i="3"/>
  <c r="T46" i="3"/>
  <c r="AD45" i="3"/>
  <c r="Z45" i="3"/>
  <c r="T45" i="3"/>
  <c r="D45" i="3"/>
  <c r="A45" i="3" s="1"/>
  <c r="AD44" i="3"/>
  <c r="Z44" i="3"/>
  <c r="T44" i="3"/>
  <c r="D44" i="3"/>
  <c r="A44" i="3"/>
  <c r="AD43" i="3"/>
  <c r="Z43" i="3"/>
  <c r="T43" i="3"/>
  <c r="D43" i="3"/>
  <c r="A43" i="3"/>
  <c r="AD42" i="3"/>
  <c r="Z42" i="3"/>
  <c r="T42" i="3"/>
  <c r="AD41" i="3"/>
  <c r="Z41" i="3"/>
  <c r="T41" i="3"/>
  <c r="D41" i="3"/>
  <c r="A41" i="3" s="1"/>
  <c r="AD40" i="3"/>
  <c r="Z40" i="3"/>
  <c r="T40" i="3"/>
  <c r="D40" i="3"/>
  <c r="A40" i="3"/>
  <c r="AD39" i="3"/>
  <c r="Z39" i="3"/>
  <c r="T39" i="3"/>
  <c r="D39" i="3"/>
  <c r="A39" i="3"/>
  <c r="AD38" i="3"/>
  <c r="Z38" i="3"/>
  <c r="T38" i="3"/>
  <c r="AD37" i="3"/>
  <c r="Z37" i="3"/>
  <c r="T37" i="3"/>
  <c r="D37" i="3"/>
  <c r="A37" i="3" s="1"/>
  <c r="AD36" i="3"/>
  <c r="Z36" i="3"/>
  <c r="T36" i="3"/>
  <c r="D36" i="3"/>
  <c r="A36" i="3"/>
  <c r="AD35" i="3"/>
  <c r="Z35" i="3"/>
  <c r="T35" i="3"/>
  <c r="D35" i="3"/>
  <c r="A35" i="3"/>
  <c r="AD34" i="3"/>
  <c r="Z34" i="3"/>
  <c r="AD33" i="3"/>
  <c r="Z33" i="3"/>
  <c r="AD32" i="3"/>
  <c r="Z32" i="3"/>
  <c r="AD31" i="3"/>
  <c r="Z31" i="3"/>
  <c r="O31" i="3"/>
  <c r="AD30" i="3"/>
  <c r="Z30" i="3"/>
  <c r="O30" i="3"/>
  <c r="D30" i="3"/>
  <c r="A30" i="3" s="1"/>
  <c r="AD29" i="3"/>
  <c r="Z29" i="3"/>
  <c r="O29" i="3"/>
  <c r="D29" i="3"/>
  <c r="A29" i="3"/>
  <c r="AD28" i="3"/>
  <c r="Z28" i="3"/>
  <c r="O28" i="3"/>
  <c r="D28" i="3"/>
  <c r="A28" i="3"/>
  <c r="AD27" i="3"/>
  <c r="Z27" i="3"/>
  <c r="O27" i="3"/>
  <c r="AD26" i="3"/>
  <c r="Z26" i="3"/>
  <c r="O26" i="3"/>
  <c r="D26" i="3"/>
  <c r="A26" i="3" s="1"/>
  <c r="AD25" i="3"/>
  <c r="Z25" i="3"/>
  <c r="O25" i="3"/>
  <c r="D25" i="3"/>
  <c r="A25" i="3"/>
  <c r="AD24" i="3"/>
  <c r="Z24" i="3"/>
  <c r="O24" i="3"/>
  <c r="D24" i="3"/>
  <c r="A24" i="3"/>
  <c r="AD23" i="3"/>
  <c r="Z23" i="3"/>
  <c r="O23" i="3"/>
  <c r="AD22" i="3"/>
  <c r="Z22" i="3"/>
  <c r="O22" i="3"/>
  <c r="AD21" i="3"/>
  <c r="Z21" i="3"/>
  <c r="O21" i="3"/>
  <c r="AD20" i="3"/>
  <c r="Z20" i="3"/>
  <c r="O20" i="3"/>
  <c r="D20" i="3"/>
  <c r="A20" i="3" s="1"/>
  <c r="AD19" i="3"/>
  <c r="Z19" i="3"/>
  <c r="O19" i="3"/>
  <c r="AD18" i="3"/>
  <c r="Z18" i="3"/>
  <c r="O18" i="3"/>
  <c r="AD17" i="3"/>
  <c r="Z17" i="3"/>
  <c r="O17" i="3"/>
  <c r="AD16" i="3"/>
  <c r="Z16" i="3"/>
  <c r="O16" i="3"/>
  <c r="D16" i="3"/>
  <c r="A16" i="3"/>
  <c r="D8" i="3"/>
  <c r="O357" i="2"/>
  <c r="K357" i="2"/>
  <c r="C357" i="2"/>
  <c r="O356" i="2"/>
  <c r="K356" i="2"/>
  <c r="C356" i="2"/>
  <c r="O355" i="2"/>
  <c r="K355" i="2"/>
  <c r="C355" i="2"/>
  <c r="O354" i="2"/>
  <c r="K354" i="2"/>
  <c r="C354" i="2"/>
  <c r="O353" i="2"/>
  <c r="K353" i="2"/>
  <c r="C353" i="2"/>
  <c r="O352" i="2"/>
  <c r="K352" i="2"/>
  <c r="C352" i="2"/>
  <c r="O351" i="2"/>
  <c r="K351" i="2"/>
  <c r="C351" i="2"/>
  <c r="O350" i="2"/>
  <c r="K350" i="2"/>
  <c r="C350" i="2"/>
  <c r="O349" i="2"/>
  <c r="K349" i="2"/>
  <c r="C349" i="2"/>
  <c r="O348" i="2"/>
  <c r="K348" i="2"/>
  <c r="C348" i="2"/>
  <c r="O347" i="2"/>
  <c r="K347" i="2"/>
  <c r="C347" i="2"/>
  <c r="O346" i="2"/>
  <c r="K346" i="2"/>
  <c r="C346" i="2"/>
  <c r="O345" i="2"/>
  <c r="K345" i="2"/>
  <c r="C345" i="2"/>
  <c r="O344" i="2"/>
  <c r="K344" i="2"/>
  <c r="C344" i="2"/>
  <c r="O343" i="2"/>
  <c r="K343" i="2"/>
  <c r="C343" i="2"/>
  <c r="O342" i="2"/>
  <c r="K342" i="2"/>
  <c r="C342" i="2"/>
  <c r="O341" i="2"/>
  <c r="K341" i="2"/>
  <c r="C341" i="2"/>
  <c r="O340" i="2"/>
  <c r="K340" i="2"/>
  <c r="C340" i="2"/>
  <c r="O339" i="2"/>
  <c r="K339" i="2"/>
  <c r="C339" i="2"/>
  <c r="O338" i="2"/>
  <c r="K338" i="2"/>
  <c r="C338" i="2"/>
  <c r="O337" i="2"/>
  <c r="K337" i="2"/>
  <c r="C337" i="2"/>
  <c r="O336" i="2"/>
  <c r="K336" i="2"/>
  <c r="C336" i="2"/>
  <c r="O335" i="2"/>
  <c r="K335" i="2"/>
  <c r="C335" i="2"/>
  <c r="O334" i="2"/>
  <c r="K334" i="2"/>
  <c r="C334" i="2"/>
  <c r="O333" i="2"/>
  <c r="K333" i="2"/>
  <c r="C333" i="2"/>
  <c r="O332" i="2"/>
  <c r="K332" i="2"/>
  <c r="C332" i="2"/>
  <c r="O331" i="2"/>
  <c r="K331" i="2"/>
  <c r="C331" i="2"/>
  <c r="O330" i="2"/>
  <c r="K330" i="2"/>
  <c r="C330" i="2"/>
  <c r="O329" i="2"/>
  <c r="K329" i="2"/>
  <c r="C329" i="2"/>
  <c r="O328" i="2"/>
  <c r="K328" i="2"/>
  <c r="C328" i="2"/>
  <c r="O327" i="2"/>
  <c r="K327" i="2"/>
  <c r="C327" i="2"/>
  <c r="O326" i="2"/>
  <c r="K326" i="2"/>
  <c r="C326" i="2"/>
  <c r="O325" i="2"/>
  <c r="K325" i="2"/>
  <c r="C325" i="2"/>
  <c r="O324" i="2"/>
  <c r="K324" i="2"/>
  <c r="C324" i="2"/>
  <c r="O323" i="2"/>
  <c r="K323" i="2"/>
  <c r="C323" i="2"/>
  <c r="O322" i="2"/>
  <c r="K322" i="2"/>
  <c r="C322" i="2"/>
  <c r="O321" i="2"/>
  <c r="K321" i="2"/>
  <c r="C321" i="2"/>
  <c r="O320" i="2"/>
  <c r="K320" i="2"/>
  <c r="C320" i="2"/>
  <c r="O319" i="2"/>
  <c r="K319" i="2"/>
  <c r="C319" i="2"/>
  <c r="O318" i="2"/>
  <c r="K318" i="2"/>
  <c r="C318" i="2"/>
  <c r="O317" i="2"/>
  <c r="K317" i="2"/>
  <c r="C317" i="2"/>
  <c r="O316" i="2"/>
  <c r="K316" i="2"/>
  <c r="C316" i="2"/>
  <c r="O315" i="2"/>
  <c r="K315" i="2"/>
  <c r="C315" i="2"/>
  <c r="O314" i="2"/>
  <c r="K314" i="2"/>
  <c r="C314" i="2"/>
  <c r="O313" i="2"/>
  <c r="K313" i="2"/>
  <c r="C313" i="2"/>
  <c r="O312" i="2"/>
  <c r="K312" i="2"/>
  <c r="C312" i="2"/>
  <c r="O311" i="2"/>
  <c r="K311" i="2"/>
  <c r="C311" i="2"/>
  <c r="O310" i="2"/>
  <c r="K310" i="2"/>
  <c r="C310" i="2"/>
  <c r="O309" i="2"/>
  <c r="K309" i="2"/>
  <c r="C309" i="2"/>
  <c r="O308" i="2"/>
  <c r="K308" i="2"/>
  <c r="C308" i="2"/>
  <c r="O307" i="2"/>
  <c r="K307" i="2"/>
  <c r="C307" i="2"/>
  <c r="O306" i="2"/>
  <c r="K306" i="2"/>
  <c r="C306" i="2"/>
  <c r="O305" i="2"/>
  <c r="K305" i="2"/>
  <c r="C305" i="2"/>
  <c r="O304" i="2"/>
  <c r="K304" i="2"/>
  <c r="C304" i="2"/>
  <c r="O303" i="2"/>
  <c r="K303" i="2"/>
  <c r="C303" i="2"/>
  <c r="O302" i="2"/>
  <c r="K302" i="2"/>
  <c r="C302" i="2"/>
  <c r="O301" i="2"/>
  <c r="K301" i="2"/>
  <c r="C301" i="2"/>
  <c r="O300" i="2"/>
  <c r="K300" i="2"/>
  <c r="C300" i="2"/>
  <c r="O299" i="2"/>
  <c r="K299" i="2"/>
  <c r="C299" i="2"/>
  <c r="O298" i="2"/>
  <c r="K298" i="2"/>
  <c r="C298" i="2"/>
  <c r="O297" i="2"/>
  <c r="K297" i="2"/>
  <c r="C297" i="2"/>
  <c r="O296" i="2"/>
  <c r="K296" i="2"/>
  <c r="C296" i="2"/>
  <c r="O295" i="2"/>
  <c r="K295" i="2"/>
  <c r="C295" i="2"/>
  <c r="O294" i="2"/>
  <c r="K294" i="2"/>
  <c r="C294" i="2"/>
  <c r="O293" i="2"/>
  <c r="K293" i="2"/>
  <c r="C293" i="2"/>
  <c r="O292" i="2"/>
  <c r="K292" i="2"/>
  <c r="C292" i="2"/>
  <c r="O291" i="2"/>
  <c r="K291" i="2"/>
  <c r="C291" i="2"/>
  <c r="O290" i="2"/>
  <c r="K290" i="2"/>
  <c r="C290" i="2"/>
  <c r="O289" i="2"/>
  <c r="K289" i="2"/>
  <c r="C289" i="2"/>
  <c r="O288" i="2"/>
  <c r="K288" i="2"/>
  <c r="C288" i="2"/>
  <c r="O287" i="2"/>
  <c r="K287" i="2"/>
  <c r="C287" i="2"/>
  <c r="O286" i="2"/>
  <c r="K286" i="2"/>
  <c r="C286" i="2"/>
  <c r="O285" i="2"/>
  <c r="K285" i="2"/>
  <c r="C285" i="2"/>
  <c r="O284" i="2"/>
  <c r="K284" i="2"/>
  <c r="C284" i="2"/>
  <c r="O283" i="2"/>
  <c r="K283" i="2"/>
  <c r="C283" i="2"/>
  <c r="O282" i="2"/>
  <c r="K282" i="2"/>
  <c r="C282" i="2"/>
  <c r="O281" i="2"/>
  <c r="K281" i="2"/>
  <c r="C281" i="2"/>
  <c r="O280" i="2"/>
  <c r="K280" i="2"/>
  <c r="C280" i="2"/>
  <c r="O279" i="2"/>
  <c r="K279" i="2"/>
  <c r="C279" i="2"/>
  <c r="O278" i="2"/>
  <c r="K278" i="2"/>
  <c r="C278" i="2"/>
  <c r="O277" i="2"/>
  <c r="K277" i="2"/>
  <c r="C277" i="2"/>
  <c r="O276" i="2"/>
  <c r="K276" i="2"/>
  <c r="C276" i="2"/>
  <c r="O275" i="2"/>
  <c r="K275" i="2"/>
  <c r="C275" i="2"/>
  <c r="O274" i="2"/>
  <c r="K274" i="2"/>
  <c r="C274" i="2"/>
  <c r="O273" i="2"/>
  <c r="K273" i="2"/>
  <c r="C273" i="2"/>
  <c r="O272" i="2"/>
  <c r="K272" i="2"/>
  <c r="C272" i="2"/>
  <c r="O271" i="2"/>
  <c r="K271" i="2"/>
  <c r="C271" i="2"/>
  <c r="O270" i="2"/>
  <c r="K270" i="2"/>
  <c r="C270" i="2"/>
  <c r="O269" i="2"/>
  <c r="K269" i="2"/>
  <c r="C269" i="2"/>
  <c r="O268" i="2"/>
  <c r="K268" i="2"/>
  <c r="C268" i="2"/>
  <c r="O267" i="2"/>
  <c r="K267" i="2"/>
  <c r="C267" i="2"/>
  <c r="O266" i="2"/>
  <c r="K266" i="2"/>
  <c r="C266" i="2"/>
  <c r="O265" i="2"/>
  <c r="K265" i="2"/>
  <c r="C265" i="2"/>
  <c r="O264" i="2"/>
  <c r="K264" i="2"/>
  <c r="C264" i="2"/>
  <c r="O263" i="2"/>
  <c r="K263" i="2"/>
  <c r="C263" i="2"/>
  <c r="O262" i="2"/>
  <c r="K262" i="2"/>
  <c r="C262" i="2"/>
  <c r="O261" i="2"/>
  <c r="K261" i="2"/>
  <c r="C261" i="2"/>
  <c r="O260" i="2"/>
  <c r="K260" i="2"/>
  <c r="C260" i="2"/>
  <c r="O259" i="2"/>
  <c r="K259" i="2"/>
  <c r="C259" i="2"/>
  <c r="O258" i="2"/>
  <c r="K258" i="2"/>
  <c r="C258" i="2"/>
  <c r="O257" i="2"/>
  <c r="K257" i="2"/>
  <c r="C257" i="2"/>
  <c r="O256" i="2"/>
  <c r="K256" i="2"/>
  <c r="C256" i="2"/>
  <c r="O255" i="2"/>
  <c r="K255" i="2"/>
  <c r="C255" i="2"/>
  <c r="O254" i="2"/>
  <c r="K254" i="2"/>
  <c r="C254" i="2"/>
  <c r="O253" i="2"/>
  <c r="K253" i="2"/>
  <c r="C253" i="2"/>
  <c r="O252" i="2"/>
  <c r="K252" i="2"/>
  <c r="C252" i="2"/>
  <c r="O251" i="2"/>
  <c r="K251" i="2"/>
  <c r="C251" i="2"/>
  <c r="O250" i="2"/>
  <c r="K250" i="2"/>
  <c r="C250" i="2"/>
  <c r="O249" i="2"/>
  <c r="K249" i="2"/>
  <c r="C249" i="2"/>
  <c r="O248" i="2"/>
  <c r="K248" i="2"/>
  <c r="C248" i="2"/>
  <c r="O247" i="2"/>
  <c r="K247" i="2"/>
  <c r="C247" i="2"/>
  <c r="O246" i="2"/>
  <c r="K246" i="2"/>
  <c r="C246" i="2"/>
  <c r="O245" i="2"/>
  <c r="K245" i="2"/>
  <c r="C245" i="2"/>
  <c r="O244" i="2"/>
  <c r="K244" i="2"/>
  <c r="C244" i="2"/>
  <c r="O243" i="2"/>
  <c r="K243" i="2"/>
  <c r="C243" i="2"/>
  <c r="O242" i="2"/>
  <c r="K242" i="2"/>
  <c r="C242" i="2"/>
  <c r="O241" i="2"/>
  <c r="K241" i="2"/>
  <c r="C241" i="2"/>
  <c r="O240" i="2"/>
  <c r="K240" i="2"/>
  <c r="C240" i="2"/>
  <c r="O239" i="2"/>
  <c r="K239" i="2"/>
  <c r="C239" i="2"/>
  <c r="O238" i="2"/>
  <c r="K238" i="2"/>
  <c r="C238" i="2"/>
  <c r="O237" i="2"/>
  <c r="K237" i="2"/>
  <c r="C237" i="2"/>
  <c r="O236" i="2"/>
  <c r="K236" i="2"/>
  <c r="C236" i="2"/>
  <c r="O235" i="2"/>
  <c r="K235" i="2"/>
  <c r="C235" i="2"/>
  <c r="O234" i="2"/>
  <c r="K234" i="2"/>
  <c r="C234" i="2"/>
  <c r="O233" i="2"/>
  <c r="K233" i="2"/>
  <c r="C233" i="2"/>
  <c r="O232" i="2"/>
  <c r="K232" i="2"/>
  <c r="C232" i="2"/>
  <c r="O231" i="2"/>
  <c r="K231" i="2"/>
  <c r="C231" i="2"/>
  <c r="O230" i="2"/>
  <c r="K230" i="2"/>
  <c r="C230" i="2"/>
  <c r="O229" i="2"/>
  <c r="K229" i="2"/>
  <c r="C229" i="2"/>
  <c r="O228" i="2"/>
  <c r="K228" i="2"/>
  <c r="C228" i="2"/>
  <c r="O227" i="2"/>
  <c r="K227" i="2"/>
  <c r="C227" i="2"/>
  <c r="O226" i="2"/>
  <c r="K226" i="2"/>
  <c r="C226" i="2"/>
  <c r="O225" i="2"/>
  <c r="K225" i="2"/>
  <c r="C225" i="2"/>
  <c r="O224" i="2"/>
  <c r="K224" i="2"/>
  <c r="C224" i="2"/>
  <c r="O223" i="2"/>
  <c r="K223" i="2"/>
  <c r="C223" i="2"/>
  <c r="O222" i="2"/>
  <c r="K222" i="2"/>
  <c r="C222" i="2"/>
  <c r="O221" i="2"/>
  <c r="K221" i="2"/>
  <c r="C221" i="2"/>
  <c r="O220" i="2"/>
  <c r="K220" i="2"/>
  <c r="C220" i="2"/>
  <c r="O219" i="2"/>
  <c r="K219" i="2"/>
  <c r="C219" i="2"/>
  <c r="O218" i="2"/>
  <c r="K218" i="2"/>
  <c r="C218" i="2"/>
  <c r="O217" i="2"/>
  <c r="K217" i="2"/>
  <c r="C217" i="2"/>
  <c r="O216" i="2"/>
  <c r="K216" i="2"/>
  <c r="C216" i="2"/>
  <c r="O215" i="2"/>
  <c r="K215" i="2"/>
  <c r="C215" i="2"/>
  <c r="O214" i="2"/>
  <c r="K214" i="2"/>
  <c r="C214" i="2"/>
  <c r="O213" i="2"/>
  <c r="K213" i="2"/>
  <c r="C213" i="2"/>
  <c r="O212" i="2"/>
  <c r="K212" i="2"/>
  <c r="C212" i="2"/>
  <c r="O211" i="2"/>
  <c r="K211" i="2"/>
  <c r="C211" i="2"/>
  <c r="O210" i="2"/>
  <c r="K210" i="2"/>
  <c r="C210" i="2"/>
  <c r="O209" i="2"/>
  <c r="K209" i="2"/>
  <c r="C209" i="2"/>
  <c r="O208" i="2"/>
  <c r="K208" i="2"/>
  <c r="C208" i="2"/>
  <c r="O207" i="2"/>
  <c r="K207" i="2"/>
  <c r="C207" i="2"/>
  <c r="O206" i="2"/>
  <c r="K206" i="2"/>
  <c r="C206" i="2"/>
  <c r="O205" i="2"/>
  <c r="K205" i="2"/>
  <c r="C205" i="2"/>
  <c r="O204" i="2"/>
  <c r="K204" i="2"/>
  <c r="C204" i="2"/>
  <c r="O203" i="2"/>
  <c r="K203" i="2"/>
  <c r="C203" i="2"/>
  <c r="O202" i="2"/>
  <c r="K202" i="2"/>
  <c r="C202" i="2"/>
  <c r="O201" i="2"/>
  <c r="K201" i="2"/>
  <c r="C201" i="2"/>
  <c r="O200" i="2"/>
  <c r="K200" i="2"/>
  <c r="C200" i="2"/>
  <c r="O199" i="2"/>
  <c r="K199" i="2"/>
  <c r="C199" i="2"/>
  <c r="O198" i="2"/>
  <c r="K198" i="2"/>
  <c r="C198" i="2"/>
  <c r="O197" i="2"/>
  <c r="K197" i="2"/>
  <c r="C197" i="2"/>
  <c r="O196" i="2"/>
  <c r="K196" i="2"/>
  <c r="C196" i="2"/>
  <c r="O195" i="2"/>
  <c r="K195" i="2"/>
  <c r="C195" i="2"/>
  <c r="O194" i="2"/>
  <c r="K194" i="2"/>
  <c r="C194" i="2"/>
  <c r="O193" i="2"/>
  <c r="K193" i="2"/>
  <c r="C193" i="2"/>
  <c r="O192" i="2"/>
  <c r="K192" i="2"/>
  <c r="C192" i="2"/>
  <c r="O191" i="2"/>
  <c r="K191" i="2"/>
  <c r="C191" i="2"/>
  <c r="O190" i="2"/>
  <c r="K190" i="2"/>
  <c r="C190" i="2"/>
  <c r="O189" i="2"/>
  <c r="K189" i="2"/>
  <c r="C189" i="2"/>
  <c r="O188" i="2"/>
  <c r="K188" i="2"/>
  <c r="C188" i="2"/>
  <c r="O187" i="2"/>
  <c r="K187" i="2"/>
  <c r="C187" i="2"/>
  <c r="O186" i="2"/>
  <c r="K186" i="2"/>
  <c r="C186" i="2"/>
  <c r="O185" i="2"/>
  <c r="K185" i="2"/>
  <c r="C185" i="2"/>
  <c r="O184" i="2"/>
  <c r="K184" i="2"/>
  <c r="C184" i="2"/>
  <c r="O183" i="2"/>
  <c r="K183" i="2"/>
  <c r="C183" i="2"/>
  <c r="O182" i="2"/>
  <c r="K182" i="2"/>
  <c r="C182" i="2"/>
  <c r="O181" i="2"/>
  <c r="K181" i="2"/>
  <c r="C181" i="2"/>
  <c r="O180" i="2"/>
  <c r="K180" i="2"/>
  <c r="C180" i="2"/>
  <c r="O179" i="2"/>
  <c r="K179" i="2"/>
  <c r="C179" i="2"/>
  <c r="O178" i="2"/>
  <c r="K178" i="2"/>
  <c r="C178" i="2"/>
  <c r="O177" i="2"/>
  <c r="K177" i="2"/>
  <c r="C177" i="2"/>
  <c r="O176" i="2"/>
  <c r="K176" i="2"/>
  <c r="C176" i="2"/>
  <c r="O175" i="2"/>
  <c r="K175" i="2"/>
  <c r="C175" i="2"/>
  <c r="O174" i="2"/>
  <c r="K174" i="2"/>
  <c r="C174" i="2"/>
  <c r="O173" i="2"/>
  <c r="K173" i="2"/>
  <c r="C173" i="2"/>
  <c r="O172" i="2"/>
  <c r="K172" i="2"/>
  <c r="C172" i="2"/>
  <c r="O171" i="2"/>
  <c r="K171" i="2"/>
  <c r="C171" i="2"/>
  <c r="O170" i="2"/>
  <c r="K170" i="2"/>
  <c r="C170" i="2"/>
  <c r="O169" i="2"/>
  <c r="K169" i="2"/>
  <c r="C169" i="2"/>
  <c r="O168" i="2"/>
  <c r="K168" i="2"/>
  <c r="C168" i="2"/>
  <c r="O167" i="2"/>
  <c r="K167" i="2"/>
  <c r="C167" i="2"/>
  <c r="O166" i="2"/>
  <c r="K166" i="2"/>
  <c r="C166" i="2"/>
  <c r="O165" i="2"/>
  <c r="K165" i="2"/>
  <c r="C165" i="2"/>
  <c r="O164" i="2"/>
  <c r="K164" i="2"/>
  <c r="C164" i="2"/>
  <c r="O163" i="2"/>
  <c r="K163" i="2"/>
  <c r="C163" i="2"/>
  <c r="O162" i="2"/>
  <c r="K162" i="2"/>
  <c r="C162" i="2"/>
  <c r="O161" i="2"/>
  <c r="K161" i="2"/>
  <c r="C161" i="2"/>
  <c r="O160" i="2"/>
  <c r="K160" i="2"/>
  <c r="C160" i="2"/>
  <c r="O159" i="2"/>
  <c r="K159" i="2"/>
  <c r="C159" i="2"/>
  <c r="O158" i="2"/>
  <c r="K158" i="2"/>
  <c r="C158" i="2"/>
  <c r="O157" i="2"/>
  <c r="K157" i="2"/>
  <c r="C157" i="2"/>
  <c r="O156" i="2"/>
  <c r="K156" i="2"/>
  <c r="C156" i="2"/>
  <c r="O155" i="2"/>
  <c r="K155" i="2"/>
  <c r="C155" i="2"/>
  <c r="O154" i="2"/>
  <c r="K154" i="2"/>
  <c r="C154" i="2"/>
  <c r="O153" i="2"/>
  <c r="K153" i="2"/>
  <c r="C153" i="2"/>
  <c r="O152" i="2"/>
  <c r="K152" i="2"/>
  <c r="C152" i="2"/>
  <c r="O151" i="2"/>
  <c r="K151" i="2"/>
  <c r="C151" i="2"/>
  <c r="O150" i="2"/>
  <c r="K150" i="2"/>
  <c r="C150" i="2"/>
  <c r="O149" i="2"/>
  <c r="K149" i="2"/>
  <c r="C149" i="2"/>
  <c r="O148" i="2"/>
  <c r="K148" i="2"/>
  <c r="C148" i="2"/>
  <c r="O147" i="2"/>
  <c r="K147" i="2"/>
  <c r="C147" i="2"/>
  <c r="O146" i="2"/>
  <c r="K146" i="2"/>
  <c r="C146" i="2"/>
  <c r="O145" i="2"/>
  <c r="K145" i="2"/>
  <c r="C145" i="2"/>
  <c r="O144" i="2"/>
  <c r="K144" i="2"/>
  <c r="C144" i="2"/>
  <c r="O143" i="2"/>
  <c r="K143" i="2"/>
  <c r="C143" i="2"/>
  <c r="O142" i="2"/>
  <c r="K142" i="2"/>
  <c r="C142" i="2"/>
  <c r="O141" i="2"/>
  <c r="K141" i="2"/>
  <c r="C141" i="2"/>
  <c r="O140" i="2"/>
  <c r="K140" i="2"/>
  <c r="C140" i="2"/>
  <c r="O139" i="2"/>
  <c r="K139" i="2"/>
  <c r="C139" i="2"/>
  <c r="O138" i="2"/>
  <c r="K138" i="2"/>
  <c r="C138" i="2"/>
  <c r="O137" i="2"/>
  <c r="K137" i="2"/>
  <c r="C137" i="2"/>
  <c r="O136" i="2"/>
  <c r="K136" i="2"/>
  <c r="C136" i="2"/>
  <c r="O135" i="2"/>
  <c r="K135" i="2"/>
  <c r="C135" i="2"/>
  <c r="O134" i="2"/>
  <c r="K134" i="2"/>
  <c r="C134" i="2"/>
  <c r="O133" i="2"/>
  <c r="K133" i="2"/>
  <c r="C133" i="2"/>
  <c r="O132" i="2"/>
  <c r="K132" i="2"/>
  <c r="C132" i="2"/>
  <c r="O131" i="2"/>
  <c r="K131" i="2"/>
  <c r="C131" i="2"/>
  <c r="O130" i="2"/>
  <c r="K130" i="2"/>
  <c r="C130" i="2"/>
  <c r="O129" i="2"/>
  <c r="K129" i="2"/>
  <c r="C129" i="2"/>
  <c r="O128" i="2"/>
  <c r="K128" i="2"/>
  <c r="C128" i="2"/>
  <c r="O127" i="2"/>
  <c r="K127" i="2"/>
  <c r="C127" i="2"/>
  <c r="O126" i="2"/>
  <c r="K126" i="2"/>
  <c r="C126" i="2"/>
  <c r="O125" i="2"/>
  <c r="K125" i="2"/>
  <c r="C125" i="2"/>
  <c r="O124" i="2"/>
  <c r="K124" i="2"/>
  <c r="C124" i="2"/>
  <c r="O123" i="2"/>
  <c r="K123" i="2"/>
  <c r="C123" i="2"/>
  <c r="O122" i="2"/>
  <c r="K122" i="2"/>
  <c r="C122" i="2"/>
  <c r="O121" i="2"/>
  <c r="K121" i="2"/>
  <c r="C121" i="2"/>
  <c r="O120" i="2"/>
  <c r="K120" i="2"/>
  <c r="C120" i="2"/>
  <c r="O119" i="2"/>
  <c r="K119" i="2"/>
  <c r="C119" i="2"/>
  <c r="O118" i="2"/>
  <c r="K118" i="2"/>
  <c r="C118" i="2"/>
  <c r="O117" i="2"/>
  <c r="K117" i="2"/>
  <c r="C117" i="2"/>
  <c r="O116" i="2"/>
  <c r="K116" i="2"/>
  <c r="C116" i="2"/>
  <c r="O115" i="2"/>
  <c r="K115" i="2"/>
  <c r="C115" i="2"/>
  <c r="O114" i="2"/>
  <c r="K114" i="2"/>
  <c r="C114" i="2"/>
  <c r="O113" i="2"/>
  <c r="K113" i="2"/>
  <c r="C113" i="2"/>
  <c r="O112" i="2"/>
  <c r="K112" i="2"/>
  <c r="C112" i="2"/>
  <c r="O111" i="2"/>
  <c r="K111" i="2"/>
  <c r="C111" i="2"/>
  <c r="O110" i="2"/>
  <c r="K110" i="2"/>
  <c r="C110" i="2"/>
  <c r="O109" i="2"/>
  <c r="K109" i="2"/>
  <c r="C109" i="2"/>
  <c r="O108" i="2"/>
  <c r="K108" i="2"/>
  <c r="C108" i="2"/>
  <c r="O107" i="2"/>
  <c r="K107" i="2"/>
  <c r="C107" i="2"/>
  <c r="O106" i="2"/>
  <c r="K106" i="2"/>
  <c r="C106" i="2"/>
  <c r="O105" i="2"/>
  <c r="K105" i="2"/>
  <c r="C105" i="2"/>
  <c r="O104" i="2"/>
  <c r="K104" i="2"/>
  <c r="C104" i="2"/>
  <c r="O103" i="2"/>
  <c r="K103" i="2"/>
  <c r="C103" i="2"/>
  <c r="O102" i="2"/>
  <c r="K102" i="2"/>
  <c r="C102" i="2"/>
  <c r="O101" i="2"/>
  <c r="K101" i="2"/>
  <c r="C101" i="2"/>
  <c r="O100" i="2"/>
  <c r="K100" i="2"/>
  <c r="C100" i="2"/>
  <c r="O99" i="2"/>
  <c r="K99" i="2"/>
  <c r="C99" i="2"/>
  <c r="O98" i="2"/>
  <c r="K98" i="2"/>
  <c r="C98" i="2"/>
  <c r="O97" i="2"/>
  <c r="K97" i="2"/>
  <c r="C97" i="2"/>
  <c r="O96" i="2"/>
  <c r="K96" i="2"/>
  <c r="C96" i="2"/>
  <c r="O95" i="2"/>
  <c r="K95" i="2"/>
  <c r="C95" i="2"/>
  <c r="O94" i="2"/>
  <c r="K94" i="2"/>
  <c r="C94" i="2"/>
  <c r="O93" i="2"/>
  <c r="K93" i="2"/>
  <c r="C93" i="2"/>
  <c r="O92" i="2"/>
  <c r="K92" i="2"/>
  <c r="C92" i="2"/>
  <c r="O91" i="2"/>
  <c r="K91" i="2"/>
  <c r="C91" i="2"/>
  <c r="O90" i="2"/>
  <c r="K90" i="2"/>
  <c r="C90" i="2"/>
  <c r="O89" i="2"/>
  <c r="K89" i="2"/>
  <c r="C89" i="2"/>
  <c r="O88" i="2"/>
  <c r="K88" i="2"/>
  <c r="C88" i="2"/>
  <c r="O87" i="2"/>
  <c r="K87" i="2"/>
  <c r="C87" i="2"/>
  <c r="O86" i="2"/>
  <c r="K86" i="2"/>
  <c r="C86" i="2"/>
  <c r="O85" i="2"/>
  <c r="K85" i="2"/>
  <c r="C85" i="2"/>
  <c r="O84" i="2"/>
  <c r="K84" i="2"/>
  <c r="C84" i="2"/>
  <c r="O83" i="2"/>
  <c r="K83" i="2"/>
  <c r="C83" i="2"/>
  <c r="O82" i="2"/>
  <c r="K82" i="2"/>
  <c r="C82" i="2"/>
  <c r="O81" i="2"/>
  <c r="K81" i="2"/>
  <c r="C81" i="2"/>
  <c r="O80" i="2"/>
  <c r="K80" i="2"/>
  <c r="C80" i="2"/>
  <c r="O79" i="2"/>
  <c r="K79" i="2"/>
  <c r="C79" i="2"/>
  <c r="O78" i="2"/>
  <c r="K78" i="2"/>
  <c r="C78" i="2"/>
  <c r="O77" i="2"/>
  <c r="K77" i="2"/>
  <c r="C77" i="2"/>
  <c r="O76" i="2"/>
  <c r="K76" i="2"/>
  <c r="C76" i="2"/>
  <c r="O75" i="2"/>
  <c r="K75" i="2"/>
  <c r="C75" i="2"/>
  <c r="O74" i="2"/>
  <c r="K74" i="2"/>
  <c r="C74" i="2"/>
  <c r="O73" i="2"/>
  <c r="K73" i="2"/>
  <c r="C73" i="2"/>
  <c r="O72" i="2"/>
  <c r="K72" i="2"/>
  <c r="C72" i="2"/>
  <c r="O71" i="2"/>
  <c r="K71" i="2"/>
  <c r="C71" i="2"/>
  <c r="O70" i="2"/>
  <c r="K70" i="2"/>
  <c r="C70" i="2"/>
  <c r="O69" i="2"/>
  <c r="K69" i="2"/>
  <c r="C69" i="2"/>
  <c r="O68" i="2"/>
  <c r="K68" i="2"/>
  <c r="C68" i="2"/>
  <c r="O67" i="2"/>
  <c r="K67" i="2"/>
  <c r="C67" i="2"/>
  <c r="O66" i="2"/>
  <c r="K66" i="2"/>
  <c r="C66" i="2"/>
  <c r="O65" i="2"/>
  <c r="K65" i="2"/>
  <c r="C65" i="2"/>
  <c r="O64" i="2"/>
  <c r="K64" i="2"/>
  <c r="C64" i="2"/>
  <c r="O63" i="2"/>
  <c r="K63" i="2"/>
  <c r="C63" i="2"/>
  <c r="O62" i="2"/>
  <c r="K62" i="2"/>
  <c r="C62" i="2"/>
  <c r="O61" i="2"/>
  <c r="K61" i="2"/>
  <c r="C61" i="2"/>
  <c r="O60" i="2"/>
  <c r="K60" i="2"/>
  <c r="C60" i="2"/>
  <c r="O59" i="2"/>
  <c r="K59" i="2"/>
  <c r="C59" i="2"/>
  <c r="O58" i="2"/>
  <c r="K58" i="2"/>
  <c r="C58" i="2"/>
  <c r="O57" i="2"/>
  <c r="K57" i="2"/>
  <c r="C57" i="2"/>
  <c r="O56" i="2"/>
  <c r="K56" i="2"/>
  <c r="C56" i="2"/>
  <c r="O55" i="2"/>
  <c r="K55" i="2"/>
  <c r="C55" i="2"/>
  <c r="O54" i="2"/>
  <c r="K54" i="2"/>
  <c r="C54" i="2"/>
  <c r="O53" i="2"/>
  <c r="K53" i="2"/>
  <c r="C53" i="2"/>
  <c r="O52" i="2"/>
  <c r="K52" i="2"/>
  <c r="C52" i="2"/>
  <c r="O51" i="2"/>
  <c r="K51" i="2"/>
  <c r="C51" i="2"/>
  <c r="O50" i="2"/>
  <c r="K50" i="2"/>
  <c r="C50" i="2"/>
  <c r="O49" i="2"/>
  <c r="K49" i="2"/>
  <c r="C49" i="2"/>
  <c r="O48" i="2"/>
  <c r="K48" i="2"/>
  <c r="C48" i="2"/>
  <c r="O47" i="2"/>
  <c r="K47" i="2"/>
  <c r="C47" i="2"/>
  <c r="O46" i="2"/>
  <c r="K46" i="2"/>
  <c r="C46" i="2"/>
  <c r="O45" i="2"/>
  <c r="K45" i="2"/>
  <c r="C45" i="2"/>
  <c r="O44" i="2"/>
  <c r="K44" i="2"/>
  <c r="C44" i="2"/>
  <c r="O43" i="2"/>
  <c r="K43" i="2"/>
  <c r="C43" i="2"/>
  <c r="O42" i="2"/>
  <c r="K42" i="2"/>
  <c r="C42" i="2"/>
  <c r="O41" i="2"/>
  <c r="K41" i="2"/>
  <c r="C41" i="2"/>
  <c r="O40" i="2"/>
  <c r="K40" i="2"/>
  <c r="C40" i="2"/>
  <c r="O39" i="2"/>
  <c r="K39" i="2"/>
  <c r="C39" i="2"/>
  <c r="O38" i="2"/>
  <c r="K38" i="2"/>
  <c r="C38" i="2"/>
  <c r="O37" i="2"/>
  <c r="K37" i="2"/>
  <c r="C37" i="2"/>
  <c r="O25" i="2"/>
  <c r="K25" i="2"/>
  <c r="F18" i="1"/>
  <c r="F9" i="1"/>
  <c r="C8" i="1"/>
  <c r="D202" i="7"/>
  <c r="H200" i="7"/>
  <c r="D198" i="7"/>
  <c r="H196" i="7"/>
  <c r="D194" i="7"/>
  <c r="H192" i="7"/>
  <c r="D190" i="7"/>
  <c r="H188" i="7"/>
  <c r="D186" i="7"/>
  <c r="H184" i="7"/>
  <c r="D182" i="7"/>
  <c r="H180" i="7"/>
  <c r="D178" i="7"/>
  <c r="H176" i="7"/>
  <c r="D174" i="7"/>
  <c r="H172" i="7"/>
  <c r="D170" i="7"/>
  <c r="H168" i="7"/>
  <c r="D166" i="7"/>
  <c r="H164" i="7"/>
  <c r="D162" i="7"/>
  <c r="H160" i="7"/>
  <c r="D158" i="7"/>
  <c r="H156" i="7"/>
  <c r="D154" i="7"/>
  <c r="H152" i="7"/>
  <c r="D150" i="7"/>
  <c r="H148" i="7"/>
  <c r="D146" i="7"/>
  <c r="H144" i="7"/>
  <c r="D142" i="7"/>
  <c r="H140" i="7"/>
  <c r="D138" i="7"/>
  <c r="H136" i="7"/>
  <c r="D134" i="7"/>
  <c r="H132" i="7"/>
  <c r="D130" i="7"/>
  <c r="H128" i="7"/>
  <c r="D126" i="7"/>
  <c r="H124" i="7"/>
  <c r="D122" i="7"/>
  <c r="H120" i="7"/>
  <c r="D118" i="7"/>
  <c r="H116" i="7"/>
  <c r="D114" i="7"/>
  <c r="H203" i="7"/>
  <c r="I203" i="7" s="1"/>
  <c r="D201" i="7"/>
  <c r="E201" i="7" s="1"/>
  <c r="H199" i="7"/>
  <c r="I199" i="7" s="1"/>
  <c r="D197" i="7"/>
  <c r="E197" i="7" s="1"/>
  <c r="H195" i="7"/>
  <c r="I195" i="7" s="1"/>
  <c r="D193" i="7"/>
  <c r="E193" i="7" s="1"/>
  <c r="H191" i="7"/>
  <c r="I191" i="7" s="1"/>
  <c r="D189" i="7"/>
  <c r="E189" i="7" s="1"/>
  <c r="H187" i="7"/>
  <c r="I187" i="7" s="1"/>
  <c r="D185" i="7"/>
  <c r="E185" i="7" s="1"/>
  <c r="H183" i="7"/>
  <c r="I183" i="7" s="1"/>
  <c r="D181" i="7"/>
  <c r="E181" i="7" s="1"/>
  <c r="H179" i="7"/>
  <c r="I179" i="7" s="1"/>
  <c r="D177" i="7"/>
  <c r="E177" i="7" s="1"/>
  <c r="H175" i="7"/>
  <c r="I175" i="7" s="1"/>
  <c r="D173" i="7"/>
  <c r="E173" i="7" s="1"/>
  <c r="H171" i="7"/>
  <c r="I171" i="7" s="1"/>
  <c r="D169" i="7"/>
  <c r="E169" i="7" s="1"/>
  <c r="H167" i="7"/>
  <c r="I167" i="7" s="1"/>
  <c r="D165" i="7"/>
  <c r="E165" i="7" s="1"/>
  <c r="H163" i="7"/>
  <c r="I163" i="7" s="1"/>
  <c r="D161" i="7"/>
  <c r="E161" i="7" s="1"/>
  <c r="H159" i="7"/>
  <c r="I159" i="7" s="1"/>
  <c r="D157" i="7"/>
  <c r="E157" i="7" s="1"/>
  <c r="H155" i="7"/>
  <c r="I155" i="7" s="1"/>
  <c r="D153" i="7"/>
  <c r="E153" i="7" s="1"/>
  <c r="H151" i="7"/>
  <c r="I151" i="7" s="1"/>
  <c r="D149" i="7"/>
  <c r="E149" i="7" s="1"/>
  <c r="H147" i="7"/>
  <c r="I147" i="7" s="1"/>
  <c r="D145" i="7"/>
  <c r="E145" i="7" s="1"/>
  <c r="H143" i="7"/>
  <c r="I143" i="7" s="1"/>
  <c r="D141" i="7"/>
  <c r="E141" i="7" s="1"/>
  <c r="H139" i="7"/>
  <c r="I139" i="7" s="1"/>
  <c r="D137" i="7"/>
  <c r="E137" i="7" s="1"/>
  <c r="H135" i="7"/>
  <c r="I135" i="7" s="1"/>
  <c r="D133" i="7"/>
  <c r="E133" i="7" s="1"/>
  <c r="H131" i="7"/>
  <c r="I131" i="7" s="1"/>
  <c r="D129" i="7"/>
  <c r="E129" i="7" s="1"/>
  <c r="H127" i="7"/>
  <c r="I127" i="7" s="1"/>
  <c r="D125" i="7"/>
  <c r="E125" i="7" s="1"/>
  <c r="H123" i="7"/>
  <c r="I123" i="7" s="1"/>
  <c r="D121" i="7"/>
  <c r="E121" i="7" s="1"/>
  <c r="H119" i="7"/>
  <c r="I119" i="7" s="1"/>
  <c r="D117" i="7"/>
  <c r="E117" i="7" s="1"/>
  <c r="H115" i="7"/>
  <c r="I115" i="7" s="1"/>
  <c r="D113" i="7"/>
  <c r="H111" i="7"/>
  <c r="D203" i="7"/>
  <c r="E202" i="7"/>
  <c r="H201" i="7"/>
  <c r="I200" i="7"/>
  <c r="D199" i="7"/>
  <c r="E198" i="7"/>
  <c r="H197" i="7"/>
  <c r="I196" i="7"/>
  <c r="D195" i="7"/>
  <c r="E194" i="7"/>
  <c r="H193" i="7"/>
  <c r="I192" i="7"/>
  <c r="D191" i="7"/>
  <c r="E190" i="7"/>
  <c r="H189" i="7"/>
  <c r="I188" i="7"/>
  <c r="D187" i="7"/>
  <c r="E186" i="7"/>
  <c r="H185" i="7"/>
  <c r="I184" i="7"/>
  <c r="D183" i="7"/>
  <c r="E182" i="7"/>
  <c r="H181" i="7"/>
  <c r="I180" i="7"/>
  <c r="D179" i="7"/>
  <c r="E178" i="7"/>
  <c r="H177" i="7"/>
  <c r="I176" i="7"/>
  <c r="D175" i="7"/>
  <c r="E174" i="7"/>
  <c r="H173" i="7"/>
  <c r="I172" i="7"/>
  <c r="D171" i="7"/>
  <c r="E170" i="7"/>
  <c r="H169" i="7"/>
  <c r="I168" i="7"/>
  <c r="D167" i="7"/>
  <c r="E166" i="7"/>
  <c r="H165" i="7"/>
  <c r="I164" i="7"/>
  <c r="D163" i="7"/>
  <c r="E162" i="7"/>
  <c r="H161" i="7"/>
  <c r="I160" i="7"/>
  <c r="D159" i="7"/>
  <c r="E158" i="7"/>
  <c r="H157" i="7"/>
  <c r="I156" i="7"/>
  <c r="D155" i="7"/>
  <c r="E154" i="7"/>
  <c r="H153" i="7"/>
  <c r="I152" i="7"/>
  <c r="D151" i="7"/>
  <c r="E150" i="7"/>
  <c r="H149" i="7"/>
  <c r="I148" i="7"/>
  <c r="D147" i="7"/>
  <c r="E146" i="7"/>
  <c r="H145" i="7"/>
  <c r="I144" i="7"/>
  <c r="D143" i="7"/>
  <c r="E142" i="7"/>
  <c r="H141" i="7"/>
  <c r="I140" i="7"/>
  <c r="D139" i="7"/>
  <c r="E138" i="7"/>
  <c r="H137" i="7"/>
  <c r="I136" i="7"/>
  <c r="D135" i="7"/>
  <c r="E134" i="7"/>
  <c r="H133" i="7"/>
  <c r="I132" i="7"/>
  <c r="D131" i="7"/>
  <c r="E130" i="7"/>
  <c r="H129" i="7"/>
  <c r="I128" i="7"/>
  <c r="D127" i="7"/>
  <c r="E126" i="7"/>
  <c r="H125" i="7"/>
  <c r="I124" i="7"/>
  <c r="D123" i="7"/>
  <c r="E122" i="7"/>
  <c r="H121" i="7"/>
  <c r="I120" i="7"/>
  <c r="D119" i="7"/>
  <c r="E118" i="7"/>
  <c r="H117" i="7"/>
  <c r="I116" i="7"/>
  <c r="D115" i="7"/>
  <c r="E114" i="7"/>
  <c r="H113" i="7"/>
  <c r="D111" i="7"/>
  <c r="E203" i="7"/>
  <c r="D200" i="7"/>
  <c r="E200" i="7" s="1"/>
  <c r="I193" i="7"/>
  <c r="H190" i="7"/>
  <c r="I190" i="7" s="1"/>
  <c r="E187" i="7"/>
  <c r="D184" i="7"/>
  <c r="E184" i="7" s="1"/>
  <c r="I177" i="7"/>
  <c r="H174" i="7"/>
  <c r="I174" i="7" s="1"/>
  <c r="E171" i="7"/>
  <c r="D168" i="7"/>
  <c r="E168" i="7" s="1"/>
  <c r="I161" i="7"/>
  <c r="H158" i="7"/>
  <c r="I158" i="7" s="1"/>
  <c r="E155" i="7"/>
  <c r="D152" i="7"/>
  <c r="E152" i="7" s="1"/>
  <c r="I145" i="7"/>
  <c r="H142" i="7"/>
  <c r="I142" i="7" s="1"/>
  <c r="E139" i="7"/>
  <c r="D136" i="7"/>
  <c r="E136" i="7" s="1"/>
  <c r="I129" i="7"/>
  <c r="H126" i="7"/>
  <c r="I126" i="7" s="1"/>
  <c r="E123" i="7"/>
  <c r="D120" i="7"/>
  <c r="E120" i="7" s="1"/>
  <c r="I113" i="7"/>
  <c r="D112" i="7"/>
  <c r="E112" i="7" s="1"/>
  <c r="D109" i="7"/>
  <c r="H107" i="7"/>
  <c r="D105" i="7"/>
  <c r="H103" i="7"/>
  <c r="D101" i="7"/>
  <c r="H99" i="7"/>
  <c r="D97" i="7"/>
  <c r="H95" i="7"/>
  <c r="D93" i="7"/>
  <c r="H91" i="7"/>
  <c r="D89" i="7"/>
  <c r="H202" i="7"/>
  <c r="I202" i="7" s="1"/>
  <c r="E199" i="7"/>
  <c r="D196" i="7"/>
  <c r="E196" i="7" s="1"/>
  <c r="I189" i="7"/>
  <c r="H186" i="7"/>
  <c r="I186" i="7" s="1"/>
  <c r="E183" i="7"/>
  <c r="D180" i="7"/>
  <c r="E180" i="7" s="1"/>
  <c r="I173" i="7"/>
  <c r="H170" i="7"/>
  <c r="I170" i="7" s="1"/>
  <c r="E167" i="7"/>
  <c r="D164" i="7"/>
  <c r="E164" i="7" s="1"/>
  <c r="I157" i="7"/>
  <c r="H154" i="7"/>
  <c r="I154" i="7" s="1"/>
  <c r="E151" i="7"/>
  <c r="D148" i="7"/>
  <c r="E148" i="7" s="1"/>
  <c r="I141" i="7"/>
  <c r="H138" i="7"/>
  <c r="I138" i="7" s="1"/>
  <c r="E135" i="7"/>
  <c r="D132" i="7"/>
  <c r="E132" i="7" s="1"/>
  <c r="I125" i="7"/>
  <c r="H122" i="7"/>
  <c r="I122" i="7" s="1"/>
  <c r="E119" i="7"/>
  <c r="D116" i="7"/>
  <c r="E116" i="7" s="1"/>
  <c r="I197" i="7"/>
  <c r="H194" i="7"/>
  <c r="I194" i="7" s="1"/>
  <c r="E191" i="7"/>
  <c r="D188" i="7"/>
  <c r="E188" i="7" s="1"/>
  <c r="I181" i="7"/>
  <c r="H178" i="7"/>
  <c r="I178" i="7" s="1"/>
  <c r="E175" i="7"/>
  <c r="D172" i="7"/>
  <c r="E172" i="7" s="1"/>
  <c r="I165" i="7"/>
  <c r="H162" i="7"/>
  <c r="I162" i="7" s="1"/>
  <c r="E159" i="7"/>
  <c r="D156" i="7"/>
  <c r="E156" i="7" s="1"/>
  <c r="I149" i="7"/>
  <c r="H146" i="7"/>
  <c r="I146" i="7" s="1"/>
  <c r="E143" i="7"/>
  <c r="D140" i="7"/>
  <c r="E140" i="7" s="1"/>
  <c r="I133" i="7"/>
  <c r="H130" i="7"/>
  <c r="I130" i="7" s="1"/>
  <c r="E127" i="7"/>
  <c r="D124" i="7"/>
  <c r="E124" i="7" s="1"/>
  <c r="I117" i="7"/>
  <c r="H114" i="7"/>
  <c r="I114" i="7" s="1"/>
  <c r="H112" i="7"/>
  <c r="I112" i="7" s="1"/>
  <c r="D110" i="7"/>
  <c r="E109" i="7"/>
  <c r="H108" i="7"/>
  <c r="I107" i="7"/>
  <c r="D106" i="7"/>
  <c r="E105" i="7"/>
  <c r="H104" i="7"/>
  <c r="I103" i="7"/>
  <c r="D102" i="7"/>
  <c r="E101" i="7"/>
  <c r="H100" i="7"/>
  <c r="I99" i="7"/>
  <c r="D98" i="7"/>
  <c r="E97" i="7"/>
  <c r="H96" i="7"/>
  <c r="I95" i="7"/>
  <c r="D94" i="7"/>
  <c r="E93" i="7"/>
  <c r="H92" i="7"/>
  <c r="I91" i="7"/>
  <c r="D90" i="7"/>
  <c r="E89" i="7"/>
  <c r="H88" i="7"/>
  <c r="D86" i="7"/>
  <c r="H84" i="7"/>
  <c r="D82" i="7"/>
  <c r="H80" i="7"/>
  <c r="D78" i="7"/>
  <c r="H76" i="7"/>
  <c r="D74" i="7"/>
  <c r="H72" i="7"/>
  <c r="D70" i="7"/>
  <c r="H68" i="7"/>
  <c r="D66" i="7"/>
  <c r="H64" i="7"/>
  <c r="D62" i="7"/>
  <c r="H60" i="7"/>
  <c r="D58" i="7"/>
  <c r="H56" i="7"/>
  <c r="D54" i="7"/>
  <c r="H52" i="7"/>
  <c r="D50" i="7"/>
  <c r="H48" i="7"/>
  <c r="D46" i="7"/>
  <c r="H44" i="7"/>
  <c r="I201" i="7"/>
  <c r="D176" i="7"/>
  <c r="E176" i="7" s="1"/>
  <c r="E163" i="7"/>
  <c r="H150" i="7"/>
  <c r="I150" i="7" s="1"/>
  <c r="I137" i="7"/>
  <c r="E113" i="7"/>
  <c r="H110" i="7"/>
  <c r="I110" i="7" s="1"/>
  <c r="D104" i="7"/>
  <c r="E104" i="7" s="1"/>
  <c r="H102" i="7"/>
  <c r="I102" i="7" s="1"/>
  <c r="D96" i="7"/>
  <c r="E96" i="7" s="1"/>
  <c r="H94" i="7"/>
  <c r="I94" i="7" s="1"/>
  <c r="E86" i="7"/>
  <c r="D85" i="7"/>
  <c r="E85" i="7" s="1"/>
  <c r="D84" i="7"/>
  <c r="D83" i="7"/>
  <c r="I76" i="7"/>
  <c r="H75" i="7"/>
  <c r="I75" i="7" s="1"/>
  <c r="H74" i="7"/>
  <c r="H73" i="7"/>
  <c r="E70" i="7"/>
  <c r="D69" i="7"/>
  <c r="E69" i="7" s="1"/>
  <c r="D68" i="7"/>
  <c r="D67" i="7"/>
  <c r="I60" i="7"/>
  <c r="H59" i="7"/>
  <c r="I59" i="7" s="1"/>
  <c r="H58" i="7"/>
  <c r="H57" i="7"/>
  <c r="E54" i="7"/>
  <c r="D53" i="7"/>
  <c r="E53" i="7" s="1"/>
  <c r="D52" i="7"/>
  <c r="D51" i="7"/>
  <c r="I44" i="7"/>
  <c r="H43" i="7"/>
  <c r="I43" i="7" s="1"/>
  <c r="H42" i="7"/>
  <c r="D40" i="7"/>
  <c r="H38" i="7"/>
  <c r="D36" i="7"/>
  <c r="H34" i="7"/>
  <c r="D32" i="7"/>
  <c r="H30" i="7"/>
  <c r="D28" i="7"/>
  <c r="E10" i="7"/>
  <c r="H198" i="7"/>
  <c r="I198" i="7" s="1"/>
  <c r="I185" i="7"/>
  <c r="D160" i="7"/>
  <c r="E160" i="7" s="1"/>
  <c r="E147" i="7"/>
  <c r="H134" i="7"/>
  <c r="I134" i="7" s="1"/>
  <c r="I121" i="7"/>
  <c r="E110" i="7"/>
  <c r="I108" i="7"/>
  <c r="D107" i="7"/>
  <c r="E107" i="7" s="1"/>
  <c r="H105" i="7"/>
  <c r="I105" i="7" s="1"/>
  <c r="E102" i="7"/>
  <c r="I100" i="7"/>
  <c r="D99" i="7"/>
  <c r="E99" i="7" s="1"/>
  <c r="H97" i="7"/>
  <c r="I97" i="7" s="1"/>
  <c r="E94" i="7"/>
  <c r="I92" i="7"/>
  <c r="D91" i="7"/>
  <c r="E91" i="7" s="1"/>
  <c r="H89" i="7"/>
  <c r="I89" i="7" s="1"/>
  <c r="D88" i="7"/>
  <c r="E88" i="7" s="1"/>
  <c r="D87" i="7"/>
  <c r="E87" i="7" s="1"/>
  <c r="I80" i="7"/>
  <c r="H79" i="7"/>
  <c r="I79" i="7" s="1"/>
  <c r="H78" i="7"/>
  <c r="I78" i="7" s="1"/>
  <c r="H77" i="7"/>
  <c r="I77" i="7" s="1"/>
  <c r="E74" i="7"/>
  <c r="D73" i="7"/>
  <c r="E73" i="7" s="1"/>
  <c r="D72" i="7"/>
  <c r="E72" i="7" s="1"/>
  <c r="D71" i="7"/>
  <c r="E71" i="7" s="1"/>
  <c r="I64" i="7"/>
  <c r="H63" i="7"/>
  <c r="I63" i="7" s="1"/>
  <c r="H62" i="7"/>
  <c r="I62" i="7" s="1"/>
  <c r="H61" i="7"/>
  <c r="I61" i="7" s="1"/>
  <c r="E58" i="7"/>
  <c r="D57" i="7"/>
  <c r="E57" i="7" s="1"/>
  <c r="D56" i="7"/>
  <c r="E56" i="7" s="1"/>
  <c r="D55" i="7"/>
  <c r="E55" i="7" s="1"/>
  <c r="I48" i="7"/>
  <c r="H47" i="7"/>
  <c r="I47" i="7" s="1"/>
  <c r="H46" i="7"/>
  <c r="I46" i="7" s="1"/>
  <c r="H45" i="7"/>
  <c r="I45" i="7" s="1"/>
  <c r="H41" i="7"/>
  <c r="I41" i="7" s="1"/>
  <c r="D39" i="7"/>
  <c r="E39" i="7" s="1"/>
  <c r="H37" i="7"/>
  <c r="I37" i="7" s="1"/>
  <c r="D35" i="7"/>
  <c r="E35" i="7" s="1"/>
  <c r="H33" i="7"/>
  <c r="I33" i="7" s="1"/>
  <c r="D31" i="7"/>
  <c r="E31" i="7" s="1"/>
  <c r="H29" i="7"/>
  <c r="I29" i="7" s="1"/>
  <c r="E9" i="7"/>
  <c r="T69" i="6"/>
  <c r="U69" i="6" s="1"/>
  <c r="D192" i="7"/>
  <c r="E192" i="7" s="1"/>
  <c r="E179" i="7"/>
  <c r="H166" i="7"/>
  <c r="I166" i="7" s="1"/>
  <c r="I153" i="7"/>
  <c r="D128" i="7"/>
  <c r="E128" i="7" s="1"/>
  <c r="E115" i="7"/>
  <c r="E111" i="7"/>
  <c r="H109" i="7"/>
  <c r="E106" i="7"/>
  <c r="I104" i="7"/>
  <c r="D103" i="7"/>
  <c r="H101" i="7"/>
  <c r="E98" i="7"/>
  <c r="I96" i="7"/>
  <c r="D95" i="7"/>
  <c r="H93" i="7"/>
  <c r="E90" i="7"/>
  <c r="I88" i="7"/>
  <c r="H87" i="7"/>
  <c r="I87" i="7" s="1"/>
  <c r="H86" i="7"/>
  <c r="H85" i="7"/>
  <c r="E84" i="7"/>
  <c r="E83" i="7"/>
  <c r="E82" i="7"/>
  <c r="D81" i="7"/>
  <c r="E81" i="7" s="1"/>
  <c r="D80" i="7"/>
  <c r="D79" i="7"/>
  <c r="I74" i="7"/>
  <c r="I73" i="7"/>
  <c r="I72" i="7"/>
  <c r="H71" i="7"/>
  <c r="I71" i="7" s="1"/>
  <c r="H70" i="7"/>
  <c r="H69" i="7"/>
  <c r="E68" i="7"/>
  <c r="E67" i="7"/>
  <c r="E66" i="7"/>
  <c r="D65" i="7"/>
  <c r="E65" i="7" s="1"/>
  <c r="D64" i="7"/>
  <c r="D63" i="7"/>
  <c r="I58" i="7"/>
  <c r="I57" i="7"/>
  <c r="I56" i="7"/>
  <c r="H55" i="7"/>
  <c r="I55" i="7" s="1"/>
  <c r="H54" i="7"/>
  <c r="H53" i="7"/>
  <c r="E52" i="7"/>
  <c r="E51" i="7"/>
  <c r="E50" i="7"/>
  <c r="D49" i="7"/>
  <c r="E49" i="7" s="1"/>
  <c r="D48" i="7"/>
  <c r="D47" i="7"/>
  <c r="I42" i="7"/>
  <c r="D41" i="7"/>
  <c r="E40" i="7"/>
  <c r="H39" i="7"/>
  <c r="I38" i="7"/>
  <c r="D37" i="7"/>
  <c r="E36" i="7"/>
  <c r="H35" i="7"/>
  <c r="I34" i="7"/>
  <c r="D33" i="7"/>
  <c r="E32" i="7"/>
  <c r="H31" i="7"/>
  <c r="I30" i="7"/>
  <c r="D29" i="7"/>
  <c r="E28" i="7"/>
  <c r="T70" i="6"/>
  <c r="T68" i="6"/>
  <c r="T66" i="6"/>
  <c r="T64" i="6"/>
  <c r="T62" i="6"/>
  <c r="E9" i="6"/>
  <c r="E9" i="5"/>
  <c r="E195" i="7"/>
  <c r="D144" i="7"/>
  <c r="E144" i="7" s="1"/>
  <c r="I109" i="7"/>
  <c r="E103" i="7"/>
  <c r="H90" i="7"/>
  <c r="I90" i="7" s="1"/>
  <c r="I85" i="7"/>
  <c r="H81" i="7"/>
  <c r="I81" i="7" s="1"/>
  <c r="D77" i="7"/>
  <c r="E77" i="7" s="1"/>
  <c r="I68" i="7"/>
  <c r="E64" i="7"/>
  <c r="D60" i="7"/>
  <c r="E60" i="7" s="1"/>
  <c r="H51" i="7"/>
  <c r="I51" i="7" s="1"/>
  <c r="E47" i="7"/>
  <c r="D43" i="7"/>
  <c r="E43" i="7" s="1"/>
  <c r="I39" i="7"/>
  <c r="H36" i="7"/>
  <c r="I36" i="7" s="1"/>
  <c r="E33" i="7"/>
  <c r="D30" i="7"/>
  <c r="E30" i="7" s="1"/>
  <c r="T67" i="6"/>
  <c r="U67" i="6" s="1"/>
  <c r="T63" i="6"/>
  <c r="U63" i="6" s="1"/>
  <c r="H182" i="7"/>
  <c r="I182" i="7" s="1"/>
  <c r="E131" i="7"/>
  <c r="D108" i="7"/>
  <c r="E108" i="7" s="1"/>
  <c r="I101" i="7"/>
  <c r="E95" i="7"/>
  <c r="I84" i="7"/>
  <c r="I111" i="7"/>
  <c r="H98" i="7"/>
  <c r="I98" i="7" s="1"/>
  <c r="D92" i="7"/>
  <c r="E92" i="7" s="1"/>
  <c r="I86" i="7"/>
  <c r="H82" i="7"/>
  <c r="I82" i="7" s="1"/>
  <c r="E78" i="7"/>
  <c r="I69" i="7"/>
  <c r="H65" i="7"/>
  <c r="I65" i="7" s="1"/>
  <c r="D61" i="7"/>
  <c r="E61" i="7" s="1"/>
  <c r="I52" i="7"/>
  <c r="E48" i="7"/>
  <c r="D44" i="7"/>
  <c r="E44" i="7" s="1"/>
  <c r="H40" i="7"/>
  <c r="I40" i="7" s="1"/>
  <c r="E37" i="7"/>
  <c r="D34" i="7"/>
  <c r="E34" i="7" s="1"/>
  <c r="E27" i="7"/>
  <c r="U66" i="6"/>
  <c r="U62" i="6"/>
  <c r="E10" i="6"/>
  <c r="E8" i="5"/>
  <c r="I169" i="7"/>
  <c r="I93" i="7"/>
  <c r="E79" i="7"/>
  <c r="I70" i="7"/>
  <c r="E62" i="7"/>
  <c r="I53" i="7"/>
  <c r="D45" i="7"/>
  <c r="E45" i="7" s="1"/>
  <c r="D38" i="7"/>
  <c r="E38" i="7" s="1"/>
  <c r="I31" i="7"/>
  <c r="T61" i="6"/>
  <c r="U61" i="6" s="1"/>
  <c r="H118" i="7"/>
  <c r="I118" i="7" s="1"/>
  <c r="D76" i="7"/>
  <c r="E76" i="7" s="1"/>
  <c r="H67" i="7"/>
  <c r="I67" i="7" s="1"/>
  <c r="D59" i="7"/>
  <c r="E59" i="7" s="1"/>
  <c r="H50" i="7"/>
  <c r="I50" i="7" s="1"/>
  <c r="D42" i="7"/>
  <c r="E42" i="7" s="1"/>
  <c r="I35" i="7"/>
  <c r="E29" i="7"/>
  <c r="U68" i="6"/>
  <c r="D100" i="7"/>
  <c r="E100" i="7" s="1"/>
  <c r="E80" i="7"/>
  <c r="E63" i="7"/>
  <c r="I54" i="7"/>
  <c r="E46" i="7"/>
  <c r="H32" i="7"/>
  <c r="I32" i="7" s="1"/>
  <c r="U70" i="6"/>
  <c r="U64" i="6"/>
  <c r="C10" i="6"/>
  <c r="H106" i="7"/>
  <c r="I106" i="7" s="1"/>
  <c r="H28" i="7"/>
  <c r="I28" i="7" s="1"/>
  <c r="H83" i="7"/>
  <c r="I83" i="7" s="1"/>
  <c r="H49" i="7"/>
  <c r="I49" i="7" s="1"/>
  <c r="H66" i="7"/>
  <c r="I66" i="7" s="1"/>
  <c r="D75" i="7"/>
  <c r="E75" i="7" s="1"/>
  <c r="E41" i="7"/>
  <c r="T65" i="6"/>
  <c r="U65" i="6" s="1"/>
  <c r="AX191" i="3"/>
  <c r="AK191" i="3"/>
  <c r="AX190" i="3"/>
  <c r="AK190" i="3"/>
  <c r="AX189" i="3"/>
  <c r="AK189" i="3"/>
  <c r="AX188" i="3"/>
  <c r="AK188" i="3"/>
  <c r="AX187" i="3"/>
  <c r="AK187" i="3"/>
  <c r="AX186" i="3"/>
  <c r="AK186" i="3"/>
  <c r="AX185" i="3"/>
  <c r="AK185" i="3"/>
  <c r="AX184" i="3"/>
  <c r="AK184" i="3"/>
  <c r="AX183" i="3"/>
  <c r="AK183" i="3"/>
  <c r="AX182" i="3"/>
  <c r="AK182" i="3"/>
  <c r="AX181" i="3"/>
  <c r="AK181" i="3"/>
  <c r="AX180" i="3"/>
  <c r="AK180" i="3"/>
  <c r="AX179" i="3"/>
  <c r="AK179" i="3"/>
  <c r="AX178" i="3"/>
  <c r="AK178" i="3"/>
  <c r="AX177" i="3"/>
  <c r="AK177" i="3"/>
  <c r="AX176" i="3"/>
  <c r="AK176" i="3"/>
  <c r="AX175" i="3"/>
  <c r="AK175" i="3"/>
  <c r="AX174" i="3"/>
  <c r="AK174" i="3"/>
  <c r="AX173" i="3"/>
  <c r="AK173" i="3"/>
  <c r="AX172" i="3"/>
  <c r="AK172" i="3"/>
  <c r="AX171" i="3"/>
  <c r="AK171" i="3"/>
  <c r="AX170" i="3"/>
  <c r="AK170" i="3"/>
  <c r="AX169" i="3"/>
  <c r="AK169" i="3"/>
  <c r="AX168" i="3"/>
  <c r="AK168" i="3"/>
  <c r="AX167" i="3"/>
  <c r="AK167" i="3"/>
  <c r="AX166" i="3"/>
  <c r="AK166" i="3"/>
  <c r="AX165" i="3"/>
  <c r="AK165" i="3"/>
  <c r="AX164" i="3"/>
  <c r="AK164" i="3"/>
  <c r="AX163" i="3"/>
  <c r="AK163" i="3"/>
  <c r="AX162" i="3"/>
  <c r="AK162" i="3"/>
  <c r="AX161" i="3"/>
  <c r="AK161" i="3"/>
  <c r="AX160" i="3"/>
  <c r="AK160" i="3"/>
  <c r="AX159" i="3"/>
  <c r="AK159" i="3"/>
  <c r="AX158" i="3"/>
  <c r="AK158" i="3"/>
  <c r="AX157" i="3"/>
  <c r="AK157" i="3"/>
  <c r="AX156" i="3"/>
  <c r="AK156" i="3"/>
  <c r="AX155" i="3"/>
  <c r="AK155" i="3"/>
  <c r="AX154" i="3"/>
  <c r="AK154" i="3"/>
  <c r="AX153" i="3"/>
  <c r="AK153" i="3"/>
  <c r="AX152" i="3"/>
  <c r="AK152" i="3"/>
  <c r="AX151" i="3"/>
  <c r="AK151" i="3"/>
  <c r="AX150" i="3"/>
  <c r="AK150" i="3"/>
  <c r="AX149" i="3"/>
  <c r="AK149" i="3"/>
  <c r="AX148" i="3"/>
  <c r="AK148" i="3"/>
  <c r="AX147" i="3"/>
  <c r="AK147" i="3"/>
  <c r="AX146" i="3"/>
  <c r="AK146" i="3"/>
  <c r="AX145" i="3"/>
  <c r="AK145" i="3"/>
  <c r="AX144" i="3"/>
  <c r="AK144" i="3"/>
  <c r="AW191" i="3"/>
  <c r="AS191" i="3"/>
  <c r="AO191" i="3"/>
  <c r="AI191" i="3"/>
  <c r="AW190" i="3"/>
  <c r="AS190" i="3"/>
  <c r="AO190" i="3"/>
  <c r="AI190" i="3"/>
  <c r="AW189" i="3"/>
  <c r="AS189" i="3"/>
  <c r="AO189" i="3"/>
  <c r="AI189" i="3"/>
  <c r="AW188" i="3"/>
  <c r="AS188" i="3"/>
  <c r="AO188" i="3"/>
  <c r="AI188" i="3"/>
  <c r="AW187" i="3"/>
  <c r="AS187" i="3"/>
  <c r="AO187" i="3"/>
  <c r="AI187" i="3"/>
  <c r="AW186" i="3"/>
  <c r="AS186" i="3"/>
  <c r="AO186" i="3"/>
  <c r="AI186" i="3"/>
  <c r="AW185" i="3"/>
  <c r="AS185" i="3"/>
  <c r="AO185" i="3"/>
  <c r="AI185" i="3"/>
  <c r="AW184" i="3"/>
  <c r="AS184" i="3"/>
  <c r="AO184" i="3"/>
  <c r="AI184" i="3"/>
  <c r="AW183" i="3"/>
  <c r="AS183" i="3"/>
  <c r="AO183" i="3"/>
  <c r="AI183" i="3"/>
  <c r="AW182" i="3"/>
  <c r="AS182" i="3"/>
  <c r="AO182" i="3"/>
  <c r="AI182" i="3"/>
  <c r="AW181" i="3"/>
  <c r="AS181" i="3"/>
  <c r="AO181" i="3"/>
  <c r="AI181" i="3"/>
  <c r="AW180" i="3"/>
  <c r="AS180" i="3"/>
  <c r="AO180" i="3"/>
  <c r="AI180" i="3"/>
  <c r="AW179" i="3"/>
  <c r="AS179" i="3"/>
  <c r="AO179" i="3"/>
  <c r="AI179" i="3"/>
  <c r="AW178" i="3"/>
  <c r="AS178" i="3"/>
  <c r="AO178" i="3"/>
  <c r="AI178" i="3"/>
  <c r="AW177" i="3"/>
  <c r="AS177" i="3"/>
  <c r="AO177" i="3"/>
  <c r="AI177" i="3"/>
  <c r="AW176" i="3"/>
  <c r="AS176" i="3"/>
  <c r="AO176" i="3"/>
  <c r="AI176" i="3"/>
  <c r="AW175" i="3"/>
  <c r="AS175" i="3"/>
  <c r="AO175" i="3"/>
  <c r="AI175" i="3"/>
  <c r="AW174" i="3"/>
  <c r="AS174" i="3"/>
  <c r="AO174" i="3"/>
  <c r="AI174" i="3"/>
  <c r="AW173" i="3"/>
  <c r="AS173" i="3"/>
  <c r="AO173" i="3"/>
  <c r="AI173" i="3"/>
  <c r="AW172" i="3"/>
  <c r="AS172" i="3"/>
  <c r="AO172" i="3"/>
  <c r="AI172" i="3"/>
  <c r="AW171" i="3"/>
  <c r="AS171" i="3"/>
  <c r="AO171" i="3"/>
  <c r="AI171" i="3"/>
  <c r="AW170" i="3"/>
  <c r="AS170" i="3"/>
  <c r="AO170" i="3"/>
  <c r="AI170" i="3"/>
  <c r="AW169" i="3"/>
  <c r="AS169" i="3"/>
  <c r="AO169" i="3"/>
  <c r="AI169" i="3"/>
  <c r="AW168" i="3"/>
  <c r="AS168" i="3"/>
  <c r="AO168" i="3"/>
  <c r="AI168" i="3"/>
  <c r="AW167" i="3"/>
  <c r="AS167" i="3"/>
  <c r="AO167" i="3"/>
  <c r="AI167" i="3"/>
  <c r="AW166" i="3"/>
  <c r="AS166" i="3"/>
  <c r="AO166" i="3"/>
  <c r="AI166" i="3"/>
  <c r="AW165" i="3"/>
  <c r="AS165" i="3"/>
  <c r="AO165" i="3"/>
  <c r="AI165" i="3"/>
  <c r="AW164" i="3"/>
  <c r="AS164" i="3"/>
  <c r="AO164" i="3"/>
  <c r="AI164" i="3"/>
  <c r="AW163" i="3"/>
  <c r="AS163" i="3"/>
  <c r="AO163" i="3"/>
  <c r="AI163" i="3"/>
  <c r="AW162" i="3"/>
  <c r="AS162" i="3"/>
  <c r="AO162" i="3"/>
  <c r="AI162" i="3"/>
  <c r="AW161" i="3"/>
  <c r="AS161" i="3"/>
  <c r="AO161" i="3"/>
  <c r="AI161" i="3"/>
  <c r="AW160" i="3"/>
  <c r="AS160" i="3"/>
  <c r="AO160" i="3"/>
  <c r="AI160" i="3"/>
  <c r="AW159" i="3"/>
  <c r="AS159" i="3"/>
  <c r="AO159" i="3"/>
  <c r="AI159" i="3"/>
  <c r="AW158" i="3"/>
  <c r="AS158" i="3"/>
  <c r="AO158" i="3"/>
  <c r="AI158" i="3"/>
  <c r="AW157" i="3"/>
  <c r="AS157" i="3"/>
  <c r="AO157" i="3"/>
  <c r="AI157" i="3"/>
  <c r="AW156" i="3"/>
  <c r="AS156" i="3"/>
  <c r="AO156" i="3"/>
  <c r="AI156" i="3"/>
  <c r="AW155" i="3"/>
  <c r="AS155" i="3"/>
  <c r="AO155" i="3"/>
  <c r="AI155" i="3"/>
  <c r="AW154" i="3"/>
  <c r="AS154" i="3"/>
  <c r="AO154" i="3"/>
  <c r="AI154" i="3"/>
  <c r="AW153" i="3"/>
  <c r="AS153" i="3"/>
  <c r="AO153" i="3"/>
  <c r="AI153" i="3"/>
  <c r="AW152" i="3"/>
  <c r="AS152" i="3"/>
  <c r="AO152" i="3"/>
  <c r="AI152" i="3"/>
  <c r="AW151" i="3"/>
  <c r="AS151" i="3"/>
  <c r="AO151" i="3"/>
  <c r="AI151" i="3"/>
  <c r="AW150" i="3"/>
  <c r="AS150" i="3"/>
  <c r="AO150" i="3"/>
  <c r="AI150" i="3"/>
  <c r="AW149" i="3"/>
  <c r="AS149" i="3"/>
  <c r="AO149" i="3"/>
  <c r="AI149" i="3"/>
  <c r="AW148" i="3"/>
  <c r="AS148" i="3"/>
  <c r="AO148" i="3"/>
  <c r="AI148" i="3"/>
  <c r="AW147" i="3"/>
  <c r="AS147" i="3"/>
  <c r="AO147" i="3"/>
  <c r="AI147" i="3"/>
  <c r="AW146" i="3"/>
  <c r="AS146" i="3"/>
  <c r="AO146" i="3"/>
  <c r="AI146" i="3"/>
  <c r="AW145" i="3"/>
  <c r="AS145" i="3"/>
  <c r="AO145" i="3"/>
  <c r="AI145" i="3"/>
  <c r="AW144" i="3"/>
  <c r="AS144" i="3"/>
  <c r="AO144" i="3"/>
  <c r="AI144" i="3"/>
  <c r="AW143" i="3"/>
  <c r="AS143" i="3"/>
  <c r="AO143" i="3"/>
  <c r="AI143" i="3"/>
  <c r="AW142" i="3"/>
  <c r="AS142" i="3"/>
  <c r="AO142" i="3"/>
  <c r="AI142" i="3"/>
  <c r="AW141" i="3"/>
  <c r="AS141" i="3"/>
  <c r="AO141" i="3"/>
  <c r="AI141" i="3"/>
  <c r="AW140" i="3"/>
  <c r="AS140" i="3"/>
  <c r="AO140" i="3"/>
  <c r="AI140" i="3"/>
  <c r="AW139" i="3"/>
  <c r="AS139" i="3"/>
  <c r="AO139" i="3"/>
  <c r="AI139" i="3"/>
  <c r="AW138" i="3"/>
  <c r="AS138" i="3"/>
  <c r="AO138" i="3"/>
  <c r="AI138" i="3"/>
  <c r="AW137" i="3"/>
  <c r="AS137" i="3"/>
  <c r="AO137" i="3"/>
  <c r="AI137" i="3"/>
  <c r="AW136" i="3"/>
  <c r="AS136" i="3"/>
  <c r="AO136" i="3"/>
  <c r="AI136" i="3"/>
  <c r="AW135" i="3"/>
  <c r="AS135" i="3"/>
  <c r="AO135" i="3"/>
  <c r="AI135" i="3"/>
  <c r="AW134" i="3"/>
  <c r="AS134" i="3"/>
  <c r="AO134" i="3"/>
  <c r="AI134" i="3"/>
  <c r="AW133" i="3"/>
  <c r="AS133" i="3"/>
  <c r="AO133" i="3"/>
  <c r="AI133" i="3"/>
  <c r="AU191" i="3"/>
  <c r="AQ191" i="3"/>
  <c r="AL191" i="3"/>
  <c r="AG191" i="3"/>
  <c r="AU190" i="3"/>
  <c r="AQ190" i="3"/>
  <c r="AL190" i="3"/>
  <c r="AG190" i="3"/>
  <c r="AU189" i="3"/>
  <c r="AQ189" i="3"/>
  <c r="AL189" i="3"/>
  <c r="AG189" i="3"/>
  <c r="AU188" i="3"/>
  <c r="AQ188" i="3"/>
  <c r="AL188" i="3"/>
  <c r="AG188" i="3"/>
  <c r="AU187" i="3"/>
  <c r="AQ187" i="3"/>
  <c r="AL187" i="3"/>
  <c r="AG187" i="3"/>
  <c r="AU186" i="3"/>
  <c r="AQ186" i="3"/>
  <c r="AL186" i="3"/>
  <c r="AG186" i="3"/>
  <c r="AU185" i="3"/>
  <c r="AQ185" i="3"/>
  <c r="AL185" i="3"/>
  <c r="AG185" i="3"/>
  <c r="AU184" i="3"/>
  <c r="AQ184" i="3"/>
  <c r="AL184" i="3"/>
  <c r="AG184" i="3"/>
  <c r="AU183" i="3"/>
  <c r="AQ183" i="3"/>
  <c r="AL183" i="3"/>
  <c r="AG183" i="3"/>
  <c r="AU182" i="3"/>
  <c r="AQ182" i="3"/>
  <c r="AL182" i="3"/>
  <c r="AG182" i="3"/>
  <c r="AU181" i="3"/>
  <c r="AQ181" i="3"/>
  <c r="AL181" i="3"/>
  <c r="AG181" i="3"/>
  <c r="AU180" i="3"/>
  <c r="AQ180" i="3"/>
  <c r="AL180" i="3"/>
  <c r="AG180" i="3"/>
  <c r="AU179" i="3"/>
  <c r="AQ179" i="3"/>
  <c r="AL179" i="3"/>
  <c r="AG179" i="3"/>
  <c r="AU178" i="3"/>
  <c r="AQ178" i="3"/>
  <c r="AL178" i="3"/>
  <c r="AG178" i="3"/>
  <c r="AU177" i="3"/>
  <c r="AQ177" i="3"/>
  <c r="AL177" i="3"/>
  <c r="AG177" i="3"/>
  <c r="AU176" i="3"/>
  <c r="AQ176" i="3"/>
  <c r="AL176" i="3"/>
  <c r="AG176" i="3"/>
  <c r="AU175" i="3"/>
  <c r="AQ175" i="3"/>
  <c r="AL175" i="3"/>
  <c r="AG175" i="3"/>
  <c r="AU174" i="3"/>
  <c r="AQ174" i="3"/>
  <c r="AL174" i="3"/>
  <c r="AG174" i="3"/>
  <c r="AU173" i="3"/>
  <c r="AQ173" i="3"/>
  <c r="AL173" i="3"/>
  <c r="AG173" i="3"/>
  <c r="AU172" i="3"/>
  <c r="AQ172" i="3"/>
  <c r="AL172" i="3"/>
  <c r="AG172" i="3"/>
  <c r="AU171" i="3"/>
  <c r="AQ171" i="3"/>
  <c r="AL171" i="3"/>
  <c r="AG171" i="3"/>
  <c r="AU170" i="3"/>
  <c r="AQ170" i="3"/>
  <c r="AL170" i="3"/>
  <c r="AG170" i="3"/>
  <c r="AU169" i="3"/>
  <c r="AQ169" i="3"/>
  <c r="AL169" i="3"/>
  <c r="AG169" i="3"/>
  <c r="AU168" i="3"/>
  <c r="AQ168" i="3"/>
  <c r="AL168" i="3"/>
  <c r="AG168" i="3"/>
  <c r="AU167" i="3"/>
  <c r="AQ167" i="3"/>
  <c r="AL167" i="3"/>
  <c r="AG167" i="3"/>
  <c r="AU166" i="3"/>
  <c r="AQ166" i="3"/>
  <c r="AL166" i="3"/>
  <c r="AG166" i="3"/>
  <c r="AU165" i="3"/>
  <c r="AQ165" i="3"/>
  <c r="AL165" i="3"/>
  <c r="AG165" i="3"/>
  <c r="AU164" i="3"/>
  <c r="AQ164" i="3"/>
  <c r="AL164" i="3"/>
  <c r="AG164" i="3"/>
  <c r="AU163" i="3"/>
  <c r="AQ163" i="3"/>
  <c r="AL163" i="3"/>
  <c r="AG163" i="3"/>
  <c r="AU162" i="3"/>
  <c r="AQ162" i="3"/>
  <c r="AL162" i="3"/>
  <c r="AG162" i="3"/>
  <c r="AU161" i="3"/>
  <c r="AQ161" i="3"/>
  <c r="AL161" i="3"/>
  <c r="AG161" i="3"/>
  <c r="AU160" i="3"/>
  <c r="AQ160" i="3"/>
  <c r="AL160" i="3"/>
  <c r="AG160" i="3"/>
  <c r="AU159" i="3"/>
  <c r="AQ159" i="3"/>
  <c r="AL159" i="3"/>
  <c r="AG159" i="3"/>
  <c r="AU158" i="3"/>
  <c r="AQ158" i="3"/>
  <c r="AL158" i="3"/>
  <c r="AG158" i="3"/>
  <c r="AU157" i="3"/>
  <c r="AQ157" i="3"/>
  <c r="AL157" i="3"/>
  <c r="AG157" i="3"/>
  <c r="AU156" i="3"/>
  <c r="AQ156" i="3"/>
  <c r="AL156" i="3"/>
  <c r="AG156" i="3"/>
  <c r="AU155" i="3"/>
  <c r="AQ155" i="3"/>
  <c r="AL155" i="3"/>
  <c r="AG155" i="3"/>
  <c r="AU154" i="3"/>
  <c r="AQ154" i="3"/>
  <c r="AL154" i="3"/>
  <c r="AG154" i="3"/>
  <c r="AU153" i="3"/>
  <c r="AQ153" i="3"/>
  <c r="AL153" i="3"/>
  <c r="AG153" i="3"/>
  <c r="AU152" i="3"/>
  <c r="AQ152" i="3"/>
  <c r="AL152" i="3"/>
  <c r="AG152" i="3"/>
  <c r="AU151" i="3"/>
  <c r="AQ151" i="3"/>
  <c r="AL151" i="3"/>
  <c r="AG151" i="3"/>
  <c r="AU150" i="3"/>
  <c r="AQ150" i="3"/>
  <c r="AL150" i="3"/>
  <c r="AG150" i="3"/>
  <c r="AU149" i="3"/>
  <c r="AQ149" i="3"/>
  <c r="AL149" i="3"/>
  <c r="AG149" i="3"/>
  <c r="AU148" i="3"/>
  <c r="AQ148" i="3"/>
  <c r="AL148" i="3"/>
  <c r="AG148" i="3"/>
  <c r="AU147" i="3"/>
  <c r="AQ147" i="3"/>
  <c r="AL147" i="3"/>
  <c r="AG147" i="3"/>
  <c r="AU146" i="3"/>
  <c r="AQ146" i="3"/>
  <c r="AL146" i="3"/>
  <c r="AG146" i="3"/>
  <c r="AU145" i="3"/>
  <c r="AQ145" i="3"/>
  <c r="AL145" i="3"/>
  <c r="AG145" i="3"/>
  <c r="AU144" i="3"/>
  <c r="AQ144" i="3"/>
  <c r="AL144" i="3"/>
  <c r="AG144" i="3"/>
  <c r="AU143" i="3"/>
  <c r="AQ143" i="3"/>
  <c r="AL143" i="3"/>
  <c r="AG143" i="3"/>
  <c r="AU142" i="3"/>
  <c r="AQ142" i="3"/>
  <c r="AL142" i="3"/>
  <c r="AG142" i="3"/>
  <c r="AU141" i="3"/>
  <c r="AQ141" i="3"/>
  <c r="AL141" i="3"/>
  <c r="AG141" i="3"/>
  <c r="AU140" i="3"/>
  <c r="AQ140" i="3"/>
  <c r="AL140" i="3"/>
  <c r="AG140" i="3"/>
  <c r="AU139" i="3"/>
  <c r="AQ139" i="3"/>
  <c r="AL139" i="3"/>
  <c r="AG139" i="3"/>
  <c r="AU138" i="3"/>
  <c r="AQ138" i="3"/>
  <c r="AL138" i="3"/>
  <c r="AG138" i="3"/>
  <c r="AU137" i="3"/>
  <c r="AQ137" i="3"/>
  <c r="AL137" i="3"/>
  <c r="AG137" i="3"/>
  <c r="AU136" i="3"/>
  <c r="AQ136" i="3"/>
  <c r="AL136" i="3"/>
  <c r="AG136" i="3"/>
  <c r="AU135" i="3"/>
  <c r="AQ135" i="3"/>
  <c r="AL135" i="3"/>
  <c r="AG135" i="3"/>
  <c r="AU134" i="3"/>
  <c r="AQ134" i="3"/>
  <c r="AL134" i="3"/>
  <c r="AG134" i="3"/>
  <c r="AU133" i="3"/>
  <c r="AQ133" i="3"/>
  <c r="AL133" i="3"/>
  <c r="AG133" i="3"/>
  <c r="AU132" i="3"/>
  <c r="AQ132" i="3"/>
  <c r="AL132" i="3"/>
  <c r="AG132" i="3"/>
  <c r="AU131" i="3"/>
  <c r="AQ131" i="3"/>
  <c r="AL131" i="3"/>
  <c r="AG131" i="3"/>
  <c r="AU130" i="3"/>
  <c r="AQ130" i="3"/>
  <c r="AL130" i="3"/>
  <c r="AG130" i="3"/>
  <c r="AU129" i="3"/>
  <c r="AQ129" i="3"/>
  <c r="AL129" i="3"/>
  <c r="AG129" i="3"/>
  <c r="AU128" i="3"/>
  <c r="AQ128" i="3"/>
  <c r="AL128" i="3"/>
  <c r="AG128" i="3"/>
  <c r="AU127" i="3"/>
  <c r="AQ127" i="3"/>
  <c r="AL127" i="3"/>
  <c r="AG127" i="3"/>
  <c r="AU126" i="3"/>
  <c r="AQ126" i="3"/>
  <c r="AR191" i="3"/>
  <c r="AV190" i="3"/>
  <c r="AH189" i="3"/>
  <c r="AN188" i="3"/>
  <c r="AR187" i="3"/>
  <c r="AV186" i="3"/>
  <c r="AH185" i="3"/>
  <c r="AN184" i="3"/>
  <c r="AR183" i="3"/>
  <c r="AV182" i="3"/>
  <c r="AH181" i="3"/>
  <c r="AN180" i="3"/>
  <c r="AR179" i="3"/>
  <c r="AV178" i="3"/>
  <c r="AH177" i="3"/>
  <c r="AN176" i="3"/>
  <c r="AR175" i="3"/>
  <c r="AV174" i="3"/>
  <c r="AH173" i="3"/>
  <c r="AN172" i="3"/>
  <c r="AR171" i="3"/>
  <c r="AV170" i="3"/>
  <c r="AH169" i="3"/>
  <c r="AN168" i="3"/>
  <c r="AR167" i="3"/>
  <c r="AV166" i="3"/>
  <c r="AH165" i="3"/>
  <c r="AN164" i="3"/>
  <c r="AR163" i="3"/>
  <c r="AV162" i="3"/>
  <c r="AH161" i="3"/>
  <c r="AN160" i="3"/>
  <c r="AR159" i="3"/>
  <c r="AV158" i="3"/>
  <c r="AH157" i="3"/>
  <c r="AN156" i="3"/>
  <c r="AR155" i="3"/>
  <c r="AV154" i="3"/>
  <c r="AH153" i="3"/>
  <c r="AN152" i="3"/>
  <c r="AR151" i="3"/>
  <c r="AV150" i="3"/>
  <c r="AH149" i="3"/>
  <c r="AN148" i="3"/>
  <c r="AR147" i="3"/>
  <c r="AV146" i="3"/>
  <c r="AH145" i="3"/>
  <c r="AN144" i="3"/>
  <c r="AX143" i="3"/>
  <c r="AK142" i="3"/>
  <c r="AX141" i="3"/>
  <c r="AK140" i="3"/>
  <c r="AX139" i="3"/>
  <c r="AK138" i="3"/>
  <c r="AX137" i="3"/>
  <c r="AK136" i="3"/>
  <c r="AX135" i="3"/>
  <c r="AK134" i="3"/>
  <c r="AX133" i="3"/>
  <c r="AV132" i="3"/>
  <c r="AI132" i="3"/>
  <c r="AO131" i="3"/>
  <c r="AH131" i="3"/>
  <c r="AX130" i="3"/>
  <c r="AS130" i="3"/>
  <c r="AN130" i="3"/>
  <c r="AW129" i="3"/>
  <c r="AR129" i="3"/>
  <c r="AK129" i="3"/>
  <c r="AV128" i="3"/>
  <c r="AI128" i="3"/>
  <c r="AO127" i="3"/>
  <c r="AH127" i="3"/>
  <c r="AX126" i="3"/>
  <c r="AS126" i="3"/>
  <c r="AN126" i="3"/>
  <c r="AH126" i="3"/>
  <c r="AV125" i="3"/>
  <c r="AR125" i="3"/>
  <c r="AN125" i="3"/>
  <c r="AH125" i="3"/>
  <c r="AV124" i="3"/>
  <c r="AR124" i="3"/>
  <c r="AN124" i="3"/>
  <c r="AH124" i="3"/>
  <c r="AV123" i="3"/>
  <c r="AR123" i="3"/>
  <c r="AN123" i="3"/>
  <c r="AH123" i="3"/>
  <c r="AV122" i="3"/>
  <c r="AR122" i="3"/>
  <c r="AN122" i="3"/>
  <c r="AH122" i="3"/>
  <c r="AV121" i="3"/>
  <c r="AR121" i="3"/>
  <c r="AN121" i="3"/>
  <c r="AH121" i="3"/>
  <c r="AV120" i="3"/>
  <c r="AR120" i="3"/>
  <c r="AN120" i="3"/>
  <c r="AH120" i="3"/>
  <c r="AV119" i="3"/>
  <c r="AR119" i="3"/>
  <c r="AN119" i="3"/>
  <c r="AH119" i="3"/>
  <c r="AV118" i="3"/>
  <c r="AR118" i="3"/>
  <c r="AN118" i="3"/>
  <c r="AH118" i="3"/>
  <c r="AV117" i="3"/>
  <c r="AR117" i="3"/>
  <c r="AN117" i="3"/>
  <c r="AH117" i="3"/>
  <c r="AV116" i="3"/>
  <c r="AR116" i="3"/>
  <c r="AN116" i="3"/>
  <c r="AH116" i="3"/>
  <c r="AV115" i="3"/>
  <c r="AR115" i="3"/>
  <c r="AN115" i="3"/>
  <c r="AH115" i="3"/>
  <c r="AV114" i="3"/>
  <c r="AR114" i="3"/>
  <c r="AN114" i="3"/>
  <c r="AH114" i="3"/>
  <c r="AV113" i="3"/>
  <c r="AR113" i="3"/>
  <c r="AN113" i="3"/>
  <c r="AH113" i="3"/>
  <c r="AV112" i="3"/>
  <c r="AR112" i="3"/>
  <c r="AN112" i="3"/>
  <c r="AH112" i="3"/>
  <c r="AV111" i="3"/>
  <c r="AR111" i="3"/>
  <c r="AN111" i="3"/>
  <c r="AH111" i="3"/>
  <c r="AV110" i="3"/>
  <c r="AR110" i="3"/>
  <c r="AN110" i="3"/>
  <c r="AH110" i="3"/>
  <c r="AV109" i="3"/>
  <c r="AR109" i="3"/>
  <c r="AN109" i="3"/>
  <c r="AH109" i="3"/>
  <c r="AV108" i="3"/>
  <c r="AR108" i="3"/>
  <c r="AN108" i="3"/>
  <c r="AH108" i="3"/>
  <c r="AV107" i="3"/>
  <c r="AR107" i="3"/>
  <c r="AN107" i="3"/>
  <c r="AH107" i="3"/>
  <c r="AV106" i="3"/>
  <c r="AR106" i="3"/>
  <c r="AN106" i="3"/>
  <c r="AH106" i="3"/>
  <c r="AV105" i="3"/>
  <c r="AR105" i="3"/>
  <c r="AN105" i="3"/>
  <c r="AH105" i="3"/>
  <c r="AV104" i="3"/>
  <c r="AR104" i="3"/>
  <c r="AN104" i="3"/>
  <c r="AH104" i="3"/>
  <c r="AV103" i="3"/>
  <c r="AR103" i="3"/>
  <c r="AN103" i="3"/>
  <c r="AH103" i="3"/>
  <c r="AV102" i="3"/>
  <c r="AR102" i="3"/>
  <c r="AN102" i="3"/>
  <c r="AH102" i="3"/>
  <c r="AV101" i="3"/>
  <c r="AR101" i="3"/>
  <c r="AN101" i="3"/>
  <c r="AH101" i="3"/>
  <c r="AV100" i="3"/>
  <c r="AR100" i="3"/>
  <c r="AN100" i="3"/>
  <c r="AH100" i="3"/>
  <c r="AV99" i="3"/>
  <c r="AR99" i="3"/>
  <c r="AN99" i="3"/>
  <c r="AH99" i="3"/>
  <c r="AV98" i="3"/>
  <c r="AR98" i="3"/>
  <c r="AN98" i="3"/>
  <c r="AH98" i="3"/>
  <c r="AV97" i="3"/>
  <c r="AR97" i="3"/>
  <c r="AN97" i="3"/>
  <c r="AH97" i="3"/>
  <c r="AV96" i="3"/>
  <c r="AR96" i="3"/>
  <c r="AN96" i="3"/>
  <c r="AH96" i="3"/>
  <c r="AV95" i="3"/>
  <c r="AR95" i="3"/>
  <c r="AN95" i="3"/>
  <c r="AH95" i="3"/>
  <c r="AV94" i="3"/>
  <c r="AR94" i="3"/>
  <c r="AN94" i="3"/>
  <c r="AH94" i="3"/>
  <c r="AV93" i="3"/>
  <c r="AR93" i="3"/>
  <c r="AN93" i="3"/>
  <c r="AH93" i="3"/>
  <c r="AV92" i="3"/>
  <c r="AR92" i="3"/>
  <c r="AN92" i="3"/>
  <c r="AH92" i="3"/>
  <c r="AV91" i="3"/>
  <c r="AR91" i="3"/>
  <c r="AN91" i="3"/>
  <c r="AH91" i="3"/>
  <c r="AV90" i="3"/>
  <c r="AR90" i="3"/>
  <c r="AN90" i="3"/>
  <c r="AH90" i="3"/>
  <c r="AV89" i="3"/>
  <c r="AR89" i="3"/>
  <c r="AN89" i="3"/>
  <c r="AH89" i="3"/>
  <c r="AV88" i="3"/>
  <c r="AR88" i="3"/>
  <c r="AN88" i="3"/>
  <c r="AH88" i="3"/>
  <c r="AV87" i="3"/>
  <c r="AR87" i="3"/>
  <c r="AN87" i="3"/>
  <c r="AH87" i="3"/>
  <c r="AV86" i="3"/>
  <c r="AR86" i="3"/>
  <c r="AN86" i="3"/>
  <c r="AH86" i="3"/>
  <c r="AV85" i="3"/>
  <c r="AR85" i="3"/>
  <c r="AN85" i="3"/>
  <c r="AH85" i="3"/>
  <c r="AV84" i="3"/>
  <c r="AR84" i="3"/>
  <c r="AN84" i="3"/>
  <c r="AH84" i="3"/>
  <c r="AV83" i="3"/>
  <c r="AR83" i="3"/>
  <c r="AN83" i="3"/>
  <c r="AH83" i="3"/>
  <c r="AV82" i="3"/>
  <c r="AR82" i="3"/>
  <c r="AN82" i="3"/>
  <c r="AH82" i="3"/>
  <c r="AY81" i="3"/>
  <c r="AU81" i="3"/>
  <c r="AQ81" i="3"/>
  <c r="AL81" i="3"/>
  <c r="AG81" i="3"/>
  <c r="AX80" i="3"/>
  <c r="AK80" i="3"/>
  <c r="AW79" i="3"/>
  <c r="AS79" i="3"/>
  <c r="AO79" i="3"/>
  <c r="AI79" i="3"/>
  <c r="AV78" i="3"/>
  <c r="AR78" i="3"/>
  <c r="AN78" i="3"/>
  <c r="AH78" i="3"/>
  <c r="AY77" i="3"/>
  <c r="AU77" i="3"/>
  <c r="AQ77" i="3"/>
  <c r="AL77" i="3"/>
  <c r="AG77" i="3"/>
  <c r="AX76" i="3"/>
  <c r="AK76" i="3"/>
  <c r="AW75" i="3"/>
  <c r="AS75" i="3"/>
  <c r="AO75" i="3"/>
  <c r="AI75" i="3"/>
  <c r="AW74" i="3"/>
  <c r="AS74" i="3"/>
  <c r="AO74" i="3"/>
  <c r="AI74" i="3"/>
  <c r="AW73" i="3"/>
  <c r="AS73" i="3"/>
  <c r="AO73" i="3"/>
  <c r="AI73" i="3"/>
  <c r="AW72" i="3"/>
  <c r="AS72" i="3"/>
  <c r="AO72" i="3"/>
  <c r="AI72" i="3"/>
  <c r="AW71" i="3"/>
  <c r="AS71" i="3"/>
  <c r="AO71" i="3"/>
  <c r="AI71" i="3"/>
  <c r="AW70" i="3"/>
  <c r="AS70" i="3"/>
  <c r="AO70" i="3"/>
  <c r="AI70" i="3"/>
  <c r="AW69" i="3"/>
  <c r="AS69" i="3"/>
  <c r="AO69" i="3"/>
  <c r="AI69" i="3"/>
  <c r="AW68" i="3"/>
  <c r="AS68" i="3"/>
  <c r="AO68" i="3"/>
  <c r="AI68" i="3"/>
  <c r="AW67" i="3"/>
  <c r="AS67" i="3"/>
  <c r="AO67" i="3"/>
  <c r="AI67" i="3"/>
  <c r="AW66" i="3"/>
  <c r="AS66" i="3"/>
  <c r="AO66" i="3"/>
  <c r="AI66" i="3"/>
  <c r="AW65" i="3"/>
  <c r="AS65" i="3"/>
  <c r="AO65" i="3"/>
  <c r="AI65" i="3"/>
  <c r="AW64" i="3"/>
  <c r="AS64" i="3"/>
  <c r="AO64" i="3"/>
  <c r="AI64" i="3"/>
  <c r="AW63" i="3"/>
  <c r="AS63" i="3"/>
  <c r="AO63" i="3"/>
  <c r="AI63" i="3"/>
  <c r="AW62" i="3"/>
  <c r="AS62" i="3"/>
  <c r="AO62" i="3"/>
  <c r="AI62" i="3"/>
  <c r="AW61" i="3"/>
  <c r="AS61" i="3"/>
  <c r="AO61" i="3"/>
  <c r="AI61" i="3"/>
  <c r="AW60" i="3"/>
  <c r="AS60" i="3"/>
  <c r="AO60" i="3"/>
  <c r="AI60" i="3"/>
  <c r="AW59" i="3"/>
  <c r="AS59" i="3"/>
  <c r="AO59" i="3"/>
  <c r="AI59" i="3"/>
  <c r="AW58" i="3"/>
  <c r="AS58" i="3"/>
  <c r="AO58" i="3"/>
  <c r="AI58" i="3"/>
  <c r="AW57" i="3"/>
  <c r="AS57" i="3"/>
  <c r="AO57" i="3"/>
  <c r="AI57" i="3"/>
  <c r="AW56" i="3"/>
  <c r="AS56" i="3"/>
  <c r="AO56" i="3"/>
  <c r="AI56" i="3"/>
  <c r="AW55" i="3"/>
  <c r="AS55" i="3"/>
  <c r="AO55" i="3"/>
  <c r="AI55" i="3"/>
  <c r="AW54" i="3"/>
  <c r="AS54" i="3"/>
  <c r="AO54" i="3"/>
  <c r="AI54" i="3"/>
  <c r="AW53" i="3"/>
  <c r="AS53" i="3"/>
  <c r="AO53" i="3"/>
  <c r="AI53" i="3"/>
  <c r="AW52" i="3"/>
  <c r="AS52" i="3"/>
  <c r="AO52" i="3"/>
  <c r="AI52" i="3"/>
  <c r="AW51" i="3"/>
  <c r="AS51" i="3"/>
  <c r="AO51" i="3"/>
  <c r="AI51" i="3"/>
  <c r="AW50" i="3"/>
  <c r="AS50" i="3"/>
  <c r="AO50" i="3"/>
  <c r="AI50" i="3"/>
  <c r="AW49" i="3"/>
  <c r="AS49" i="3"/>
  <c r="AO49" i="3"/>
  <c r="AI49" i="3"/>
  <c r="AW48" i="3"/>
  <c r="AS48" i="3"/>
  <c r="AO48" i="3"/>
  <c r="AI48" i="3"/>
  <c r="AW47" i="3"/>
  <c r="AS47" i="3"/>
  <c r="AO47" i="3"/>
  <c r="AI47" i="3"/>
  <c r="AW46" i="3"/>
  <c r="AS46" i="3"/>
  <c r="AO46" i="3"/>
  <c r="AI46" i="3"/>
  <c r="AW45" i="3"/>
  <c r="AS45" i="3"/>
  <c r="AO45" i="3"/>
  <c r="AI45" i="3"/>
  <c r="AW44" i="3"/>
  <c r="AS44" i="3"/>
  <c r="AO44" i="3"/>
  <c r="AI44" i="3"/>
  <c r="AW43" i="3"/>
  <c r="AS43" i="3"/>
  <c r="AO43" i="3"/>
  <c r="AI43" i="3"/>
  <c r="AW42" i="3"/>
  <c r="AS42" i="3"/>
  <c r="AO42" i="3"/>
  <c r="AI42" i="3"/>
  <c r="AW41" i="3"/>
  <c r="AS41" i="3"/>
  <c r="AO41" i="3"/>
  <c r="AI41" i="3"/>
  <c r="AW40" i="3"/>
  <c r="AS40" i="3"/>
  <c r="AO40" i="3"/>
  <c r="AI40" i="3"/>
  <c r="AW39" i="3"/>
  <c r="AS39" i="3"/>
  <c r="AO39" i="3"/>
  <c r="AI39" i="3"/>
  <c r="AW38" i="3"/>
  <c r="AS38" i="3"/>
  <c r="AO38" i="3"/>
  <c r="AI38" i="3"/>
  <c r="AW37" i="3"/>
  <c r="AS37" i="3"/>
  <c r="AO37" i="3"/>
  <c r="AI37" i="3"/>
  <c r="AW36" i="3"/>
  <c r="AS36" i="3"/>
  <c r="AO36" i="3"/>
  <c r="AI36" i="3"/>
  <c r="AW35" i="3"/>
  <c r="AS35" i="3"/>
  <c r="AO35" i="3"/>
  <c r="AI35" i="3"/>
  <c r="AW34" i="3"/>
  <c r="AS34" i="3"/>
  <c r="AO34" i="3"/>
  <c r="AW33" i="3"/>
  <c r="AS33" i="3"/>
  <c r="AO33" i="3"/>
  <c r="AI33" i="3"/>
  <c r="AW32" i="3"/>
  <c r="AS32" i="3"/>
  <c r="AO32" i="3"/>
  <c r="AI32" i="3"/>
  <c r="AW31" i="3"/>
  <c r="AS31" i="3"/>
  <c r="AO31" i="3"/>
  <c r="AI31" i="3"/>
  <c r="AW30" i="3"/>
  <c r="AS30" i="3"/>
  <c r="AO30" i="3"/>
  <c r="AI30" i="3"/>
  <c r="AW29" i="3"/>
  <c r="AS29" i="3"/>
  <c r="AI29" i="3"/>
  <c r="AS28" i="3"/>
  <c r="AI28" i="3"/>
  <c r="AW27" i="3"/>
  <c r="AI27" i="3"/>
  <c r="AS26" i="3"/>
  <c r="AO25" i="3"/>
  <c r="AW24" i="3"/>
  <c r="AI24" i="3"/>
  <c r="AS23" i="3"/>
  <c r="AS22" i="3"/>
  <c r="AO21" i="3"/>
  <c r="AW20" i="3"/>
  <c r="AI20" i="3"/>
  <c r="AO19" i="3"/>
  <c r="AW18" i="3"/>
  <c r="AO18" i="3"/>
  <c r="AW17" i="3"/>
  <c r="AO17" i="3"/>
  <c r="AW16" i="3"/>
  <c r="AI16" i="3"/>
  <c r="AV20" i="3"/>
  <c r="H9" i="3"/>
  <c r="J25" i="2"/>
  <c r="F21" i="1"/>
  <c r="AH191" i="3"/>
  <c r="AV188" i="3"/>
  <c r="AR185" i="3"/>
  <c r="AH183" i="3"/>
  <c r="AN178" i="3"/>
  <c r="AR173" i="3"/>
  <c r="AN170" i="3"/>
  <c r="AR165" i="3"/>
  <c r="AN162" i="3"/>
  <c r="AR157" i="3"/>
  <c r="AH155" i="3"/>
  <c r="AN150" i="3"/>
  <c r="AH147" i="3"/>
  <c r="AV144" i="3"/>
  <c r="AX142" i="3"/>
  <c r="AK137" i="3"/>
  <c r="AX132" i="3"/>
  <c r="AH129" i="3"/>
  <c r="AK124" i="3"/>
  <c r="AK123" i="3"/>
  <c r="AK120" i="3"/>
  <c r="AK117" i="3"/>
  <c r="AX116" i="3"/>
  <c r="AK114" i="3"/>
  <c r="AX113" i="3"/>
  <c r="AX112" i="3"/>
  <c r="AK112" i="3"/>
  <c r="AX111" i="3"/>
  <c r="AK111" i="3"/>
  <c r="AK110" i="3"/>
  <c r="AX109" i="3"/>
  <c r="AN191" i="3"/>
  <c r="AR190" i="3"/>
  <c r="AV189" i="3"/>
  <c r="AH188" i="3"/>
  <c r="AN187" i="3"/>
  <c r="AR186" i="3"/>
  <c r="AV185" i="3"/>
  <c r="AH184" i="3"/>
  <c r="AN183" i="3"/>
  <c r="AR182" i="3"/>
  <c r="AV181" i="3"/>
  <c r="AH180" i="3"/>
  <c r="AN179" i="3"/>
  <c r="AR178" i="3"/>
  <c r="AV177" i="3"/>
  <c r="AH176" i="3"/>
  <c r="AN175" i="3"/>
  <c r="AR174" i="3"/>
  <c r="AV173" i="3"/>
  <c r="AH172" i="3"/>
  <c r="AN171" i="3"/>
  <c r="AR170" i="3"/>
  <c r="AV169" i="3"/>
  <c r="AH168" i="3"/>
  <c r="AN167" i="3"/>
  <c r="AR166" i="3"/>
  <c r="AV165" i="3"/>
  <c r="AH164" i="3"/>
  <c r="AN163" i="3"/>
  <c r="AR162" i="3"/>
  <c r="AV161" i="3"/>
  <c r="AH160" i="3"/>
  <c r="AN159" i="3"/>
  <c r="AR158" i="3"/>
  <c r="AV157" i="3"/>
  <c r="AH156" i="3"/>
  <c r="AN155" i="3"/>
  <c r="AR154" i="3"/>
  <c r="AV153" i="3"/>
  <c r="AH152" i="3"/>
  <c r="AN151" i="3"/>
  <c r="AR150" i="3"/>
  <c r="AV149" i="3"/>
  <c r="AH148" i="3"/>
  <c r="AN147" i="3"/>
  <c r="AR146" i="3"/>
  <c r="AV145" i="3"/>
  <c r="AH144" i="3"/>
  <c r="AV143" i="3"/>
  <c r="AN143" i="3"/>
  <c r="AR142" i="3"/>
  <c r="AH142" i="3"/>
  <c r="AV141" i="3"/>
  <c r="AN141" i="3"/>
  <c r="AR140" i="3"/>
  <c r="AH140" i="3"/>
  <c r="AV139" i="3"/>
  <c r="AN139" i="3"/>
  <c r="AR138" i="3"/>
  <c r="AH138" i="3"/>
  <c r="AV137" i="3"/>
  <c r="AN137" i="3"/>
  <c r="AR136" i="3"/>
  <c r="AH136" i="3"/>
  <c r="AV135" i="3"/>
  <c r="AN135" i="3"/>
  <c r="AR134" i="3"/>
  <c r="AH134" i="3"/>
  <c r="AV133" i="3"/>
  <c r="AN133" i="3"/>
  <c r="AO132" i="3"/>
  <c r="AH132" i="3"/>
  <c r="AX131" i="3"/>
  <c r="AS131" i="3"/>
  <c r="AN131" i="3"/>
  <c r="AW130" i="3"/>
  <c r="AR130" i="3"/>
  <c r="AK130" i="3"/>
  <c r="AV129" i="3"/>
  <c r="AI129" i="3"/>
  <c r="AO128" i="3"/>
  <c r="AH128" i="3"/>
  <c r="AX127" i="3"/>
  <c r="AS127" i="3"/>
  <c r="AN127" i="3"/>
  <c r="AW126" i="3"/>
  <c r="AR126" i="3"/>
  <c r="AL126" i="3"/>
  <c r="AG126" i="3"/>
  <c r="AU125" i="3"/>
  <c r="AQ125" i="3"/>
  <c r="AL125" i="3"/>
  <c r="AG125" i="3"/>
  <c r="AU124" i="3"/>
  <c r="AQ124" i="3"/>
  <c r="AL124" i="3"/>
  <c r="AG124" i="3"/>
  <c r="AU123" i="3"/>
  <c r="AQ123" i="3"/>
  <c r="AL123" i="3"/>
  <c r="AG123" i="3"/>
  <c r="AU122" i="3"/>
  <c r="AQ122" i="3"/>
  <c r="AL122" i="3"/>
  <c r="AG122" i="3"/>
  <c r="AU121" i="3"/>
  <c r="AQ121" i="3"/>
  <c r="AL121" i="3"/>
  <c r="AG121" i="3"/>
  <c r="AU120" i="3"/>
  <c r="AQ120" i="3"/>
  <c r="AL120" i="3"/>
  <c r="AG120" i="3"/>
  <c r="AU119" i="3"/>
  <c r="AQ119" i="3"/>
  <c r="AL119" i="3"/>
  <c r="AG119" i="3"/>
  <c r="AU118" i="3"/>
  <c r="AQ118" i="3"/>
  <c r="AL118" i="3"/>
  <c r="AG118" i="3"/>
  <c r="AU117" i="3"/>
  <c r="AQ117" i="3"/>
  <c r="AL117" i="3"/>
  <c r="AG117" i="3"/>
  <c r="AU116" i="3"/>
  <c r="AQ116" i="3"/>
  <c r="AL116" i="3"/>
  <c r="AG116" i="3"/>
  <c r="AU115" i="3"/>
  <c r="AQ115" i="3"/>
  <c r="AL115" i="3"/>
  <c r="AG115" i="3"/>
  <c r="AU114" i="3"/>
  <c r="AQ114" i="3"/>
  <c r="AL114" i="3"/>
  <c r="AG114" i="3"/>
  <c r="AU113" i="3"/>
  <c r="AQ113" i="3"/>
  <c r="AL113" i="3"/>
  <c r="AG113" i="3"/>
  <c r="AU112" i="3"/>
  <c r="AQ112" i="3"/>
  <c r="AL112" i="3"/>
  <c r="AG112" i="3"/>
  <c r="AU111" i="3"/>
  <c r="AQ111" i="3"/>
  <c r="AL111" i="3"/>
  <c r="AG111" i="3"/>
  <c r="AU110" i="3"/>
  <c r="AQ110" i="3"/>
  <c r="AL110" i="3"/>
  <c r="AG110" i="3"/>
  <c r="AU109" i="3"/>
  <c r="AQ109" i="3"/>
  <c r="AL109" i="3"/>
  <c r="AG109" i="3"/>
  <c r="AU108" i="3"/>
  <c r="AQ108" i="3"/>
  <c r="AL108" i="3"/>
  <c r="AG108" i="3"/>
  <c r="AU107" i="3"/>
  <c r="AQ107" i="3"/>
  <c r="AL107" i="3"/>
  <c r="AG107" i="3"/>
  <c r="AU106" i="3"/>
  <c r="AQ106" i="3"/>
  <c r="AL106" i="3"/>
  <c r="AG106" i="3"/>
  <c r="AU105" i="3"/>
  <c r="AQ105" i="3"/>
  <c r="AL105" i="3"/>
  <c r="AG105" i="3"/>
  <c r="AU104" i="3"/>
  <c r="AQ104" i="3"/>
  <c r="AL104" i="3"/>
  <c r="AG104" i="3"/>
  <c r="AU103" i="3"/>
  <c r="AQ103" i="3"/>
  <c r="AL103" i="3"/>
  <c r="AG103" i="3"/>
  <c r="AU102" i="3"/>
  <c r="AQ102" i="3"/>
  <c r="AL102" i="3"/>
  <c r="AG102" i="3"/>
  <c r="AU101" i="3"/>
  <c r="AQ101" i="3"/>
  <c r="AL101" i="3"/>
  <c r="AG101" i="3"/>
  <c r="AU100" i="3"/>
  <c r="AQ100" i="3"/>
  <c r="AL100" i="3"/>
  <c r="AG100" i="3"/>
  <c r="AU99" i="3"/>
  <c r="AQ99" i="3"/>
  <c r="AL99" i="3"/>
  <c r="AG99" i="3"/>
  <c r="AU98" i="3"/>
  <c r="AQ98" i="3"/>
  <c r="AL98" i="3"/>
  <c r="AG98" i="3"/>
  <c r="AU97" i="3"/>
  <c r="AQ97" i="3"/>
  <c r="AL97" i="3"/>
  <c r="AG97" i="3"/>
  <c r="AU96" i="3"/>
  <c r="AQ96" i="3"/>
  <c r="AL96" i="3"/>
  <c r="AG96" i="3"/>
  <c r="AU95" i="3"/>
  <c r="AQ95" i="3"/>
  <c r="AL95" i="3"/>
  <c r="AG95" i="3"/>
  <c r="AU94" i="3"/>
  <c r="AQ94" i="3"/>
  <c r="AL94" i="3"/>
  <c r="AG94" i="3"/>
  <c r="AU93" i="3"/>
  <c r="AQ93" i="3"/>
  <c r="AL93" i="3"/>
  <c r="AG93" i="3"/>
  <c r="AU92" i="3"/>
  <c r="AQ92" i="3"/>
  <c r="AL92" i="3"/>
  <c r="AG92" i="3"/>
  <c r="AU91" i="3"/>
  <c r="AQ91" i="3"/>
  <c r="AL91" i="3"/>
  <c r="AG91" i="3"/>
  <c r="AU90" i="3"/>
  <c r="AQ90" i="3"/>
  <c r="AL90" i="3"/>
  <c r="AG90" i="3"/>
  <c r="AU89" i="3"/>
  <c r="AQ89" i="3"/>
  <c r="AL89" i="3"/>
  <c r="AG89" i="3"/>
  <c r="AU88" i="3"/>
  <c r="AQ88" i="3"/>
  <c r="AL88" i="3"/>
  <c r="AG88" i="3"/>
  <c r="AU87" i="3"/>
  <c r="AQ87" i="3"/>
  <c r="AL87" i="3"/>
  <c r="AG87" i="3"/>
  <c r="AU86" i="3"/>
  <c r="AQ86" i="3"/>
  <c r="AL86" i="3"/>
  <c r="AG86" i="3"/>
  <c r="AU85" i="3"/>
  <c r="AQ85" i="3"/>
  <c r="AL85" i="3"/>
  <c r="AG85" i="3"/>
  <c r="AU84" i="3"/>
  <c r="AQ84" i="3"/>
  <c r="AL84" i="3"/>
  <c r="AG84" i="3"/>
  <c r="AU83" i="3"/>
  <c r="AQ83" i="3"/>
  <c r="AL83" i="3"/>
  <c r="AG83" i="3"/>
  <c r="AY82" i="3"/>
  <c r="AU82" i="3"/>
  <c r="AQ82" i="3"/>
  <c r="AL82" i="3"/>
  <c r="AG82" i="3"/>
  <c r="AX81" i="3"/>
  <c r="AK81" i="3"/>
  <c r="AW80" i="3"/>
  <c r="AS80" i="3"/>
  <c r="AO80" i="3"/>
  <c r="AI80" i="3"/>
  <c r="AV79" i="3"/>
  <c r="AR79" i="3"/>
  <c r="AN79" i="3"/>
  <c r="AH79" i="3"/>
  <c r="AY78" i="3"/>
  <c r="AU78" i="3"/>
  <c r="AQ78" i="3"/>
  <c r="AL78" i="3"/>
  <c r="AG78" i="3"/>
  <c r="AX77" i="3"/>
  <c r="AK77" i="3"/>
  <c r="AW76" i="3"/>
  <c r="AS76" i="3"/>
  <c r="AO76" i="3"/>
  <c r="AI76" i="3"/>
  <c r="AV75" i="3"/>
  <c r="AR75" i="3"/>
  <c r="AN75" i="3"/>
  <c r="AH75" i="3"/>
  <c r="AV74" i="3"/>
  <c r="AR74" i="3"/>
  <c r="AN74" i="3"/>
  <c r="AH74" i="3"/>
  <c r="AV73" i="3"/>
  <c r="AR73" i="3"/>
  <c r="AN73" i="3"/>
  <c r="AH73" i="3"/>
  <c r="AV72" i="3"/>
  <c r="AR72" i="3"/>
  <c r="AN72" i="3"/>
  <c r="AH72" i="3"/>
  <c r="AV71" i="3"/>
  <c r="AR71" i="3"/>
  <c r="AN71" i="3"/>
  <c r="AH71" i="3"/>
  <c r="AV70" i="3"/>
  <c r="AR70" i="3"/>
  <c r="AN70" i="3"/>
  <c r="AH70" i="3"/>
  <c r="AV69" i="3"/>
  <c r="AR69" i="3"/>
  <c r="AN69" i="3"/>
  <c r="AH69" i="3"/>
  <c r="AV68" i="3"/>
  <c r="AR68" i="3"/>
  <c r="AN68" i="3"/>
  <c r="AH68" i="3"/>
  <c r="AV67" i="3"/>
  <c r="AR67" i="3"/>
  <c r="AN67" i="3"/>
  <c r="AH67" i="3"/>
  <c r="AV66" i="3"/>
  <c r="AR66" i="3"/>
  <c r="AN66" i="3"/>
  <c r="AH66" i="3"/>
  <c r="AV65" i="3"/>
  <c r="AR65" i="3"/>
  <c r="AN65" i="3"/>
  <c r="AH65" i="3"/>
  <c r="AV64" i="3"/>
  <c r="AR64" i="3"/>
  <c r="AN64" i="3"/>
  <c r="AH64" i="3"/>
  <c r="AV63" i="3"/>
  <c r="AR63" i="3"/>
  <c r="AN63" i="3"/>
  <c r="AH63" i="3"/>
  <c r="AV62" i="3"/>
  <c r="AR62" i="3"/>
  <c r="AN62" i="3"/>
  <c r="AH62" i="3"/>
  <c r="AV61" i="3"/>
  <c r="AR61" i="3"/>
  <c r="AN61" i="3"/>
  <c r="AH61" i="3"/>
  <c r="AV60" i="3"/>
  <c r="AR60" i="3"/>
  <c r="AN60" i="3"/>
  <c r="AH60" i="3"/>
  <c r="AV59" i="3"/>
  <c r="AR59" i="3"/>
  <c r="AN59" i="3"/>
  <c r="AH59" i="3"/>
  <c r="AV58" i="3"/>
  <c r="AR58" i="3"/>
  <c r="AN58" i="3"/>
  <c r="AH58" i="3"/>
  <c r="AV57" i="3"/>
  <c r="AR57" i="3"/>
  <c r="AN57" i="3"/>
  <c r="AH57" i="3"/>
  <c r="AV56" i="3"/>
  <c r="AR56" i="3"/>
  <c r="AN56" i="3"/>
  <c r="AH56" i="3"/>
  <c r="AV55" i="3"/>
  <c r="AR55" i="3"/>
  <c r="AN55" i="3"/>
  <c r="AH55" i="3"/>
  <c r="AV54" i="3"/>
  <c r="AR54" i="3"/>
  <c r="AN54" i="3"/>
  <c r="AH54" i="3"/>
  <c r="AV53" i="3"/>
  <c r="AR53" i="3"/>
  <c r="AN53" i="3"/>
  <c r="AH53" i="3"/>
  <c r="AV52" i="3"/>
  <c r="AR52" i="3"/>
  <c r="AN52" i="3"/>
  <c r="AH52" i="3"/>
  <c r="AV51" i="3"/>
  <c r="AR51" i="3"/>
  <c r="AN51" i="3"/>
  <c r="AH51" i="3"/>
  <c r="AV50" i="3"/>
  <c r="AR50" i="3"/>
  <c r="AN50" i="3"/>
  <c r="AH50" i="3"/>
  <c r="AV49" i="3"/>
  <c r="AR49" i="3"/>
  <c r="AN49" i="3"/>
  <c r="AH49" i="3"/>
  <c r="AV48" i="3"/>
  <c r="AR48" i="3"/>
  <c r="AN48" i="3"/>
  <c r="AH48" i="3"/>
  <c r="AV47" i="3"/>
  <c r="AR47" i="3"/>
  <c r="AN47" i="3"/>
  <c r="AH47" i="3"/>
  <c r="AV46" i="3"/>
  <c r="AR46" i="3"/>
  <c r="AN46" i="3"/>
  <c r="AH46" i="3"/>
  <c r="AV45" i="3"/>
  <c r="AR45" i="3"/>
  <c r="AN45" i="3"/>
  <c r="AH45" i="3"/>
  <c r="AV44" i="3"/>
  <c r="AR44" i="3"/>
  <c r="AN44" i="3"/>
  <c r="AH44" i="3"/>
  <c r="AV43" i="3"/>
  <c r="AR43" i="3"/>
  <c r="AN43" i="3"/>
  <c r="AH43" i="3"/>
  <c r="AV42" i="3"/>
  <c r="AR42" i="3"/>
  <c r="AN42" i="3"/>
  <c r="AH42" i="3"/>
  <c r="AV41" i="3"/>
  <c r="AR41" i="3"/>
  <c r="AN41" i="3"/>
  <c r="AH41" i="3"/>
  <c r="AV40" i="3"/>
  <c r="AR40" i="3"/>
  <c r="AN40" i="3"/>
  <c r="AH40" i="3"/>
  <c r="AV39" i="3"/>
  <c r="AR39" i="3"/>
  <c r="AN39" i="3"/>
  <c r="AH39" i="3"/>
  <c r="AV38" i="3"/>
  <c r="AR38" i="3"/>
  <c r="AN38" i="3"/>
  <c r="AH38" i="3"/>
  <c r="AV37" i="3"/>
  <c r="AR37" i="3"/>
  <c r="AN37" i="3"/>
  <c r="AH37" i="3"/>
  <c r="AV36" i="3"/>
  <c r="AR36" i="3"/>
  <c r="AN36" i="3"/>
  <c r="AH36" i="3"/>
  <c r="AV35" i="3"/>
  <c r="AR35" i="3"/>
  <c r="AN35" i="3"/>
  <c r="AH35" i="3"/>
  <c r="AV34" i="3"/>
  <c r="AR34" i="3"/>
  <c r="AN34" i="3"/>
  <c r="AH34" i="3"/>
  <c r="AV33" i="3"/>
  <c r="AR33" i="3"/>
  <c r="AN33" i="3"/>
  <c r="AH33" i="3"/>
  <c r="AV32" i="3"/>
  <c r="AR32" i="3"/>
  <c r="AN32" i="3"/>
  <c r="AH32" i="3"/>
  <c r="AV31" i="3"/>
  <c r="AR31" i="3"/>
  <c r="AN31" i="3"/>
  <c r="AH31" i="3"/>
  <c r="AV30" i="3"/>
  <c r="AR30" i="3"/>
  <c r="AN30" i="3"/>
  <c r="AH30" i="3"/>
  <c r="AV29" i="3"/>
  <c r="AR29" i="3"/>
  <c r="AN29" i="3"/>
  <c r="AH29" i="3"/>
  <c r="AV28" i="3"/>
  <c r="AR28" i="3"/>
  <c r="AN28" i="3"/>
  <c r="AH28" i="3"/>
  <c r="AV27" i="3"/>
  <c r="AR27" i="3"/>
  <c r="AN27" i="3"/>
  <c r="AH27" i="3"/>
  <c r="AV26" i="3"/>
  <c r="AR26" i="3"/>
  <c r="AN26" i="3"/>
  <c r="AH26" i="3"/>
  <c r="AV25" i="3"/>
  <c r="AR25" i="3"/>
  <c r="AN25" i="3"/>
  <c r="AH25" i="3"/>
  <c r="AV24" i="3"/>
  <c r="AR24" i="3"/>
  <c r="AN24" i="3"/>
  <c r="AH24" i="3"/>
  <c r="AV23" i="3"/>
  <c r="AR23" i="3"/>
  <c r="AN23" i="3"/>
  <c r="AH23" i="3"/>
  <c r="AV22" i="3"/>
  <c r="AR22" i="3"/>
  <c r="AN22" i="3"/>
  <c r="AH22" i="3"/>
  <c r="AR21" i="3"/>
  <c r="AN21" i="3"/>
  <c r="AH21" i="3"/>
  <c r="AR20" i="3"/>
  <c r="AN20" i="3"/>
  <c r="AH20" i="3"/>
  <c r="AV19" i="3"/>
  <c r="AR19" i="3"/>
  <c r="AN19" i="3"/>
  <c r="AH19" i="3"/>
  <c r="AR18" i="3"/>
  <c r="AH18" i="3"/>
  <c r="AN17" i="3"/>
  <c r="AV16" i="3"/>
  <c r="AH16" i="3"/>
  <c r="AN190" i="3"/>
  <c r="AH187" i="3"/>
  <c r="AV184" i="3"/>
  <c r="AR181" i="3"/>
  <c r="AR177" i="3"/>
  <c r="AH175" i="3"/>
  <c r="AV172" i="3"/>
  <c r="AR169" i="3"/>
  <c r="AN166" i="3"/>
  <c r="AR161" i="3"/>
  <c r="AH159" i="3"/>
  <c r="AN154" i="3"/>
  <c r="AH151" i="3"/>
  <c r="AN146" i="3"/>
  <c r="AK143" i="3"/>
  <c r="AK141" i="3"/>
  <c r="AX136" i="3"/>
  <c r="AX134" i="3"/>
  <c r="AW131" i="3"/>
  <c r="AI130" i="3"/>
  <c r="AX128" i="3"/>
  <c r="AW127" i="3"/>
  <c r="AK127" i="3"/>
  <c r="AV126" i="3"/>
  <c r="AX125" i="3"/>
  <c r="AK125" i="3"/>
  <c r="AX124" i="3"/>
  <c r="AX123" i="3"/>
  <c r="AK121" i="3"/>
  <c r="AX120" i="3"/>
  <c r="AX115" i="3"/>
  <c r="AX108" i="3"/>
  <c r="AK108" i="3"/>
  <c r="AX107" i="3"/>
  <c r="AK107" i="3"/>
  <c r="AV191" i="3"/>
  <c r="AH190" i="3"/>
  <c r="AN189" i="3"/>
  <c r="AR188" i="3"/>
  <c r="AV187" i="3"/>
  <c r="AH186" i="3"/>
  <c r="AN185" i="3"/>
  <c r="AR184" i="3"/>
  <c r="AV183" i="3"/>
  <c r="AH182" i="3"/>
  <c r="AN181" i="3"/>
  <c r="AR180" i="3"/>
  <c r="AV179" i="3"/>
  <c r="AH178" i="3"/>
  <c r="AN177" i="3"/>
  <c r="AR176" i="3"/>
  <c r="AV175" i="3"/>
  <c r="AH174" i="3"/>
  <c r="AN173" i="3"/>
  <c r="AR172" i="3"/>
  <c r="AV171" i="3"/>
  <c r="AH170" i="3"/>
  <c r="AN169" i="3"/>
  <c r="AR168" i="3"/>
  <c r="AV167" i="3"/>
  <c r="AH166" i="3"/>
  <c r="AN165" i="3"/>
  <c r="AR164" i="3"/>
  <c r="AV163" i="3"/>
  <c r="AH162" i="3"/>
  <c r="AN161" i="3"/>
  <c r="AR160" i="3"/>
  <c r="AV159" i="3"/>
  <c r="AH158" i="3"/>
  <c r="AN157" i="3"/>
  <c r="AR156" i="3"/>
  <c r="AV155" i="3"/>
  <c r="AH154" i="3"/>
  <c r="AN153" i="3"/>
  <c r="AR152" i="3"/>
  <c r="AV151" i="3"/>
  <c r="AH150" i="3"/>
  <c r="AN149" i="3"/>
  <c r="AR148" i="3"/>
  <c r="AV147" i="3"/>
  <c r="AH146" i="3"/>
  <c r="AN145" i="3"/>
  <c r="AR144" i="3"/>
  <c r="AR143" i="3"/>
  <c r="AH143" i="3"/>
  <c r="AV142" i="3"/>
  <c r="AN142" i="3"/>
  <c r="AR141" i="3"/>
  <c r="AH141" i="3"/>
  <c r="AV140" i="3"/>
  <c r="AN140" i="3"/>
  <c r="AR139" i="3"/>
  <c r="AH139" i="3"/>
  <c r="AV138" i="3"/>
  <c r="AN138" i="3"/>
  <c r="AR137" i="3"/>
  <c r="AH137" i="3"/>
  <c r="AV136" i="3"/>
  <c r="AN136" i="3"/>
  <c r="AR135" i="3"/>
  <c r="AH135" i="3"/>
  <c r="AV134" i="3"/>
  <c r="AN134" i="3"/>
  <c r="AR133" i="3"/>
  <c r="AH133" i="3"/>
  <c r="AW132" i="3"/>
  <c r="AR132" i="3"/>
  <c r="AK132" i="3"/>
  <c r="AV131" i="3"/>
  <c r="AI131" i="3"/>
  <c r="AO130" i="3"/>
  <c r="AH130" i="3"/>
  <c r="AX129" i="3"/>
  <c r="AS129" i="3"/>
  <c r="AN129" i="3"/>
  <c r="AW128" i="3"/>
  <c r="AR128" i="3"/>
  <c r="AK128" i="3"/>
  <c r="AV127" i="3"/>
  <c r="AI127" i="3"/>
  <c r="AO126" i="3"/>
  <c r="AI126" i="3"/>
  <c r="AW125" i="3"/>
  <c r="AS125" i="3"/>
  <c r="AO125" i="3"/>
  <c r="AI125" i="3"/>
  <c r="AW124" i="3"/>
  <c r="AS124" i="3"/>
  <c r="AO124" i="3"/>
  <c r="AI124" i="3"/>
  <c r="AW123" i="3"/>
  <c r="AS123" i="3"/>
  <c r="AO123" i="3"/>
  <c r="AI123" i="3"/>
  <c r="AW122" i="3"/>
  <c r="AS122" i="3"/>
  <c r="AO122" i="3"/>
  <c r="AI122" i="3"/>
  <c r="AW121" i="3"/>
  <c r="AS121" i="3"/>
  <c r="AO121" i="3"/>
  <c r="AI121" i="3"/>
  <c r="AW120" i="3"/>
  <c r="AS120" i="3"/>
  <c r="AO120" i="3"/>
  <c r="AI120" i="3"/>
  <c r="AW119" i="3"/>
  <c r="AS119" i="3"/>
  <c r="AO119" i="3"/>
  <c r="AI119" i="3"/>
  <c r="AW118" i="3"/>
  <c r="AS118" i="3"/>
  <c r="AO118" i="3"/>
  <c r="AI118" i="3"/>
  <c r="AW117" i="3"/>
  <c r="AS117" i="3"/>
  <c r="AO117" i="3"/>
  <c r="AI117" i="3"/>
  <c r="AW116" i="3"/>
  <c r="AS116" i="3"/>
  <c r="AO116" i="3"/>
  <c r="AI116" i="3"/>
  <c r="AW115" i="3"/>
  <c r="AS115" i="3"/>
  <c r="AO115" i="3"/>
  <c r="AI115" i="3"/>
  <c r="AW114" i="3"/>
  <c r="AS114" i="3"/>
  <c r="AO114" i="3"/>
  <c r="AI114" i="3"/>
  <c r="AW113" i="3"/>
  <c r="AS113" i="3"/>
  <c r="AO113" i="3"/>
  <c r="AI113" i="3"/>
  <c r="AW112" i="3"/>
  <c r="AS112" i="3"/>
  <c r="AO112" i="3"/>
  <c r="AI112" i="3"/>
  <c r="AW111" i="3"/>
  <c r="AS111" i="3"/>
  <c r="AO111" i="3"/>
  <c r="AI111" i="3"/>
  <c r="AW110" i="3"/>
  <c r="AS110" i="3"/>
  <c r="AO110" i="3"/>
  <c r="AI110" i="3"/>
  <c r="AW109" i="3"/>
  <c r="AS109" i="3"/>
  <c r="AO109" i="3"/>
  <c r="AI109" i="3"/>
  <c r="AW108" i="3"/>
  <c r="AS108" i="3"/>
  <c r="AO108" i="3"/>
  <c r="AI108" i="3"/>
  <c r="AW107" i="3"/>
  <c r="AS107" i="3"/>
  <c r="AO107" i="3"/>
  <c r="AI107" i="3"/>
  <c r="AW106" i="3"/>
  <c r="AS106" i="3"/>
  <c r="AO106" i="3"/>
  <c r="AI106" i="3"/>
  <c r="AW105" i="3"/>
  <c r="AS105" i="3"/>
  <c r="AO105" i="3"/>
  <c r="AI105" i="3"/>
  <c r="AW104" i="3"/>
  <c r="AS104" i="3"/>
  <c r="AO104" i="3"/>
  <c r="AI104" i="3"/>
  <c r="AW103" i="3"/>
  <c r="AS103" i="3"/>
  <c r="AO103" i="3"/>
  <c r="AI103" i="3"/>
  <c r="AW102" i="3"/>
  <c r="AS102" i="3"/>
  <c r="AO102" i="3"/>
  <c r="AI102" i="3"/>
  <c r="AW101" i="3"/>
  <c r="AS101" i="3"/>
  <c r="AO101" i="3"/>
  <c r="AI101" i="3"/>
  <c r="AW100" i="3"/>
  <c r="AS100" i="3"/>
  <c r="AO100" i="3"/>
  <c r="AI100" i="3"/>
  <c r="AW99" i="3"/>
  <c r="AS99" i="3"/>
  <c r="AO99" i="3"/>
  <c r="AI99" i="3"/>
  <c r="AW98" i="3"/>
  <c r="AS98" i="3"/>
  <c r="AO98" i="3"/>
  <c r="AI98" i="3"/>
  <c r="AW97" i="3"/>
  <c r="AS97" i="3"/>
  <c r="AO97" i="3"/>
  <c r="AI97" i="3"/>
  <c r="AW96" i="3"/>
  <c r="AS96" i="3"/>
  <c r="AO96" i="3"/>
  <c r="AI96" i="3"/>
  <c r="AW95" i="3"/>
  <c r="AS95" i="3"/>
  <c r="AO95" i="3"/>
  <c r="AI95" i="3"/>
  <c r="AW94" i="3"/>
  <c r="AS94" i="3"/>
  <c r="AO94" i="3"/>
  <c r="AI94" i="3"/>
  <c r="AW93" i="3"/>
  <c r="AS93" i="3"/>
  <c r="AO93" i="3"/>
  <c r="AI93" i="3"/>
  <c r="AW92" i="3"/>
  <c r="AS92" i="3"/>
  <c r="AO92" i="3"/>
  <c r="AI92" i="3"/>
  <c r="AW91" i="3"/>
  <c r="AS91" i="3"/>
  <c r="AO91" i="3"/>
  <c r="AI91" i="3"/>
  <c r="AW90" i="3"/>
  <c r="AS90" i="3"/>
  <c r="AO90" i="3"/>
  <c r="AI90" i="3"/>
  <c r="AW89" i="3"/>
  <c r="AS89" i="3"/>
  <c r="AO89" i="3"/>
  <c r="AI89" i="3"/>
  <c r="AW88" i="3"/>
  <c r="AS88" i="3"/>
  <c r="AO88" i="3"/>
  <c r="AI88" i="3"/>
  <c r="AW87" i="3"/>
  <c r="AS87" i="3"/>
  <c r="AO87" i="3"/>
  <c r="AI87" i="3"/>
  <c r="AW86" i="3"/>
  <c r="AS86" i="3"/>
  <c r="AO86" i="3"/>
  <c r="AI86" i="3"/>
  <c r="AW85" i="3"/>
  <c r="AS85" i="3"/>
  <c r="AO85" i="3"/>
  <c r="AI85" i="3"/>
  <c r="AW84" i="3"/>
  <c r="AS84" i="3"/>
  <c r="AO84" i="3"/>
  <c r="AI84" i="3"/>
  <c r="AW83" i="3"/>
  <c r="AS83" i="3"/>
  <c r="AO83" i="3"/>
  <c r="AI83" i="3"/>
  <c r="AW82" i="3"/>
  <c r="AS82" i="3"/>
  <c r="AO82" i="3"/>
  <c r="AI82" i="3"/>
  <c r="AV81" i="3"/>
  <c r="AR81" i="3"/>
  <c r="AN81" i="3"/>
  <c r="AH81" i="3"/>
  <c r="AY80" i="3"/>
  <c r="AU80" i="3"/>
  <c r="AQ80" i="3"/>
  <c r="AL80" i="3"/>
  <c r="AG80" i="3"/>
  <c r="AX79" i="3"/>
  <c r="AK79" i="3"/>
  <c r="AW78" i="3"/>
  <c r="AS78" i="3"/>
  <c r="AO78" i="3"/>
  <c r="AI78" i="3"/>
  <c r="AV77" i="3"/>
  <c r="AR77" i="3"/>
  <c r="AN77" i="3"/>
  <c r="AH77" i="3"/>
  <c r="AY76" i="3"/>
  <c r="AU76" i="3"/>
  <c r="AQ76" i="3"/>
  <c r="AL76" i="3"/>
  <c r="AG76" i="3"/>
  <c r="AX75" i="3"/>
  <c r="AK75" i="3"/>
  <c r="AX74" i="3"/>
  <c r="AK74" i="3"/>
  <c r="AX73" i="3"/>
  <c r="AK73" i="3"/>
  <c r="AX72" i="3"/>
  <c r="AK72" i="3"/>
  <c r="AX71" i="3"/>
  <c r="AK71" i="3"/>
  <c r="AX70" i="3"/>
  <c r="AK70" i="3"/>
  <c r="AX69" i="3"/>
  <c r="AK69" i="3"/>
  <c r="AX68" i="3"/>
  <c r="AK68" i="3"/>
  <c r="AX67" i="3"/>
  <c r="AK67" i="3"/>
  <c r="AX66" i="3"/>
  <c r="AK66" i="3"/>
  <c r="AX65" i="3"/>
  <c r="AK65" i="3"/>
  <c r="AX64" i="3"/>
  <c r="AK64" i="3"/>
  <c r="AX63" i="3"/>
  <c r="AK63" i="3"/>
  <c r="AX62" i="3"/>
  <c r="AK62" i="3"/>
  <c r="AX61" i="3"/>
  <c r="AK61" i="3"/>
  <c r="AX60" i="3"/>
  <c r="AK60" i="3"/>
  <c r="AX59" i="3"/>
  <c r="AK59" i="3"/>
  <c r="AX58" i="3"/>
  <c r="AK58" i="3"/>
  <c r="AX57" i="3"/>
  <c r="AK57" i="3"/>
  <c r="AX56" i="3"/>
  <c r="AK56" i="3"/>
  <c r="AX55" i="3"/>
  <c r="AK55" i="3"/>
  <c r="AX54" i="3"/>
  <c r="AK54" i="3"/>
  <c r="AX53" i="3"/>
  <c r="AK53" i="3"/>
  <c r="AX52" i="3"/>
  <c r="AK52" i="3"/>
  <c r="AX51" i="3"/>
  <c r="AK51" i="3"/>
  <c r="AX50" i="3"/>
  <c r="AK50" i="3"/>
  <c r="AX49" i="3"/>
  <c r="AK49" i="3"/>
  <c r="AX48" i="3"/>
  <c r="AK48" i="3"/>
  <c r="AX47" i="3"/>
  <c r="AK47" i="3"/>
  <c r="AX46" i="3"/>
  <c r="AK46" i="3"/>
  <c r="AX45" i="3"/>
  <c r="AK45" i="3"/>
  <c r="AX44" i="3"/>
  <c r="AK44" i="3"/>
  <c r="AX43" i="3"/>
  <c r="AK43" i="3"/>
  <c r="AX42" i="3"/>
  <c r="AK42" i="3"/>
  <c r="AX41" i="3"/>
  <c r="AK41" i="3"/>
  <c r="AX40" i="3"/>
  <c r="AK40" i="3"/>
  <c r="AX39" i="3"/>
  <c r="AK39" i="3"/>
  <c r="AX38" i="3"/>
  <c r="AK38" i="3"/>
  <c r="AX37" i="3"/>
  <c r="AK37" i="3"/>
  <c r="AX36" i="3"/>
  <c r="AK36" i="3"/>
  <c r="AX35" i="3"/>
  <c r="AK35" i="3"/>
  <c r="AX34" i="3"/>
  <c r="AK34" i="3"/>
  <c r="AX33" i="3"/>
  <c r="AK33" i="3"/>
  <c r="AX32" i="3"/>
  <c r="AK32" i="3"/>
  <c r="AX31" i="3"/>
  <c r="AK31" i="3"/>
  <c r="AX30" i="3"/>
  <c r="AK30" i="3"/>
  <c r="AX29" i="3"/>
  <c r="AK29" i="3"/>
  <c r="AX28" i="3"/>
  <c r="AK28" i="3"/>
  <c r="AX27" i="3"/>
  <c r="AK27" i="3"/>
  <c r="AX26" i="3"/>
  <c r="AK26" i="3"/>
  <c r="AX25" i="3"/>
  <c r="AK25" i="3"/>
  <c r="AX24" i="3"/>
  <c r="AK24" i="3"/>
  <c r="AX23" i="3"/>
  <c r="AK23" i="3"/>
  <c r="AX22" i="3"/>
  <c r="AK22" i="3"/>
  <c r="AX21" i="3"/>
  <c r="AK21" i="3"/>
  <c r="AX20" i="3"/>
  <c r="AK20" i="3"/>
  <c r="AX19" i="3"/>
  <c r="AK19" i="3"/>
  <c r="AX18" i="3"/>
  <c r="AK18" i="3"/>
  <c r="AX17" i="3"/>
  <c r="AK17" i="3"/>
  <c r="AX16" i="3"/>
  <c r="AK16" i="3"/>
  <c r="B8" i="3"/>
  <c r="E28" i="1"/>
  <c r="C17" i="1"/>
  <c r="AI34" i="3"/>
  <c r="AO29" i="3"/>
  <c r="AW28" i="3"/>
  <c r="AO28" i="3"/>
  <c r="AS27" i="3"/>
  <c r="AO27" i="3"/>
  <c r="AW26" i="3"/>
  <c r="AO26" i="3"/>
  <c r="AI26" i="3"/>
  <c r="AW25" i="3"/>
  <c r="AS25" i="3"/>
  <c r="AI25" i="3"/>
  <c r="AS24" i="3"/>
  <c r="AO24" i="3"/>
  <c r="AW23" i="3"/>
  <c r="AO23" i="3"/>
  <c r="AI23" i="3"/>
  <c r="AW22" i="3"/>
  <c r="AO22" i="3"/>
  <c r="AI22" i="3"/>
  <c r="AW21" i="3"/>
  <c r="AS21" i="3"/>
  <c r="AI21" i="3"/>
  <c r="AS20" i="3"/>
  <c r="AO20" i="3"/>
  <c r="AW19" i="3"/>
  <c r="AS19" i="3"/>
  <c r="AI19" i="3"/>
  <c r="AS18" i="3"/>
  <c r="AI18" i="3"/>
  <c r="AS17" i="3"/>
  <c r="AI17" i="3"/>
  <c r="AS16" i="3"/>
  <c r="AO16" i="3"/>
  <c r="N25" i="2"/>
  <c r="N18" i="2"/>
  <c r="F12" i="1"/>
  <c r="AV21" i="3"/>
  <c r="AV18" i="3"/>
  <c r="AN18" i="3"/>
  <c r="AV17" i="3"/>
  <c r="AR17" i="3"/>
  <c r="AH17" i="3"/>
  <c r="AR16" i="3"/>
  <c r="AN16" i="3"/>
  <c r="J18" i="2"/>
  <c r="B11" i="1"/>
  <c r="AR189" i="3"/>
  <c r="AN186" i="3"/>
  <c r="AN182" i="3"/>
  <c r="AV180" i="3"/>
  <c r="AH179" i="3"/>
  <c r="AV176" i="3"/>
  <c r="AN174" i="3"/>
  <c r="AH171" i="3"/>
  <c r="AV168" i="3"/>
  <c r="AH167" i="3"/>
  <c r="AV164" i="3"/>
  <c r="AH163" i="3"/>
  <c r="AV160" i="3"/>
  <c r="AN158" i="3"/>
  <c r="AV156" i="3"/>
  <c r="AR153" i="3"/>
  <c r="AV152" i="3"/>
  <c r="AR149" i="3"/>
  <c r="AV148" i="3"/>
  <c r="AR145" i="3"/>
  <c r="AX140" i="3"/>
  <c r="AK139" i="3"/>
  <c r="AX138" i="3"/>
  <c r="AK135" i="3"/>
  <c r="AK133" i="3"/>
  <c r="AS132" i="3"/>
  <c r="AN132" i="3"/>
  <c r="AR131" i="3"/>
  <c r="AK131" i="3"/>
  <c r="AV130" i="3"/>
  <c r="AO129" i="3"/>
  <c r="AS128" i="3"/>
  <c r="AN128" i="3"/>
  <c r="AR127" i="3"/>
  <c r="AK126" i="3"/>
  <c r="AX122" i="3"/>
  <c r="AK122" i="3"/>
  <c r="AX121" i="3"/>
  <c r="AX119" i="3"/>
  <c r="AK119" i="3"/>
  <c r="AX118" i="3"/>
  <c r="AK118" i="3"/>
  <c r="AX117" i="3"/>
  <c r="AK116" i="3"/>
  <c r="AK115" i="3"/>
  <c r="AX114" i="3"/>
  <c r="AK113" i="3"/>
  <c r="AX110" i="3"/>
  <c r="AK109" i="3"/>
  <c r="AX106" i="3"/>
  <c r="AK106" i="3"/>
  <c r="AX105" i="3"/>
  <c r="AK105" i="3"/>
  <c r="AX104" i="3"/>
  <c r="AK104" i="3"/>
  <c r="AX103" i="3"/>
  <c r="AK102" i="3"/>
  <c r="AX99" i="3"/>
  <c r="AK98" i="3"/>
  <c r="AX95" i="3"/>
  <c r="AK94" i="3"/>
  <c r="AX91" i="3"/>
  <c r="AK90" i="3"/>
  <c r="AX87" i="3"/>
  <c r="AK86" i="3"/>
  <c r="AX83" i="3"/>
  <c r="AK82" i="3"/>
  <c r="AO81" i="3"/>
  <c r="AR80" i="3"/>
  <c r="AU79" i="3"/>
  <c r="AX78" i="3"/>
  <c r="AI77" i="3"/>
  <c r="AN76" i="3"/>
  <c r="AQ75" i="3"/>
  <c r="AU74" i="3"/>
  <c r="AG73" i="3"/>
  <c r="AL72" i="3"/>
  <c r="AQ71" i="3"/>
  <c r="AU70" i="3"/>
  <c r="AG69" i="3"/>
  <c r="AL68" i="3"/>
  <c r="AQ67" i="3"/>
  <c r="AU66" i="3"/>
  <c r="AG65" i="3"/>
  <c r="AL64" i="3"/>
  <c r="AQ63" i="3"/>
  <c r="AU62" i="3"/>
  <c r="AG61" i="3"/>
  <c r="AL60" i="3"/>
  <c r="AQ59" i="3"/>
  <c r="AU58" i="3"/>
  <c r="AG57" i="3"/>
  <c r="AL56" i="3"/>
  <c r="AQ55" i="3"/>
  <c r="AU54" i="3"/>
  <c r="AG53" i="3"/>
  <c r="AL52" i="3"/>
  <c r="AQ51" i="3"/>
  <c r="AU50" i="3"/>
  <c r="AG49" i="3"/>
  <c r="AL48" i="3"/>
  <c r="AQ47" i="3"/>
  <c r="AU46" i="3"/>
  <c r="AG45" i="3"/>
  <c r="AL44" i="3"/>
  <c r="AQ43" i="3"/>
  <c r="AU42" i="3"/>
  <c r="AG41" i="3"/>
  <c r="AL40" i="3"/>
  <c r="AQ39" i="3"/>
  <c r="AU38" i="3"/>
  <c r="AG37" i="3"/>
  <c r="AL36" i="3"/>
  <c r="AQ35" i="3"/>
  <c r="AU34" i="3"/>
  <c r="AG33" i="3"/>
  <c r="AL32" i="3"/>
  <c r="AQ31" i="3"/>
  <c r="AU30" i="3"/>
  <c r="AG29" i="3"/>
  <c r="AL28" i="3"/>
  <c r="AQ27" i="3"/>
  <c r="AU26" i="3"/>
  <c r="AG25" i="3"/>
  <c r="AL24" i="3"/>
  <c r="AQ23" i="3"/>
  <c r="AU22" i="3"/>
  <c r="AG21" i="3"/>
  <c r="AL20" i="3"/>
  <c r="AQ19" i="3"/>
  <c r="AU18" i="3"/>
  <c r="AG17" i="3"/>
  <c r="AL16" i="3"/>
  <c r="C18" i="1"/>
  <c r="AK96" i="3"/>
  <c r="AX89" i="3"/>
  <c r="AX85" i="3"/>
  <c r="AK84" i="3"/>
  <c r="AL79" i="3"/>
  <c r="AS77" i="3"/>
  <c r="AG75" i="3"/>
  <c r="AQ73" i="3"/>
  <c r="AG71" i="3"/>
  <c r="AQ69" i="3"/>
  <c r="AQ65" i="3"/>
  <c r="AU60" i="3"/>
  <c r="AL58" i="3"/>
  <c r="AL54" i="3"/>
  <c r="AQ49" i="3"/>
  <c r="AQ45" i="3"/>
  <c r="AQ41" i="3"/>
  <c r="AG39" i="3"/>
  <c r="AL38" i="3"/>
  <c r="AL34" i="3"/>
  <c r="AG31" i="3"/>
  <c r="AQ29" i="3"/>
  <c r="AQ25" i="3"/>
  <c r="AQ21" i="3"/>
  <c r="AQ17" i="3"/>
  <c r="AX102" i="3"/>
  <c r="AK101" i="3"/>
  <c r="AX98" i="3"/>
  <c r="AK97" i="3"/>
  <c r="AX94" i="3"/>
  <c r="AK93" i="3"/>
  <c r="AX90" i="3"/>
  <c r="AK89" i="3"/>
  <c r="AX86" i="3"/>
  <c r="AK85" i="3"/>
  <c r="AX82" i="3"/>
  <c r="AI81" i="3"/>
  <c r="AN80" i="3"/>
  <c r="AQ79" i="3"/>
  <c r="AW77" i="3"/>
  <c r="AH76" i="3"/>
  <c r="AL75" i="3"/>
  <c r="AQ74" i="3"/>
  <c r="AU73" i="3"/>
  <c r="AG72" i="3"/>
  <c r="AL71" i="3"/>
  <c r="AQ70" i="3"/>
  <c r="AU69" i="3"/>
  <c r="AG68" i="3"/>
  <c r="AL67" i="3"/>
  <c r="AQ66" i="3"/>
  <c r="AU65" i="3"/>
  <c r="AG64" i="3"/>
  <c r="AL63" i="3"/>
  <c r="AQ62" i="3"/>
  <c r="AU61" i="3"/>
  <c r="AG60" i="3"/>
  <c r="AL59" i="3"/>
  <c r="AQ58" i="3"/>
  <c r="AU57" i="3"/>
  <c r="AG56" i="3"/>
  <c r="AL55" i="3"/>
  <c r="AQ54" i="3"/>
  <c r="AU53" i="3"/>
  <c r="AG52" i="3"/>
  <c r="AL51" i="3"/>
  <c r="AQ50" i="3"/>
  <c r="AU49" i="3"/>
  <c r="AG48" i="3"/>
  <c r="AL47" i="3"/>
  <c r="AQ46" i="3"/>
  <c r="AU45" i="3"/>
  <c r="AG44" i="3"/>
  <c r="AL43" i="3"/>
  <c r="AQ42" i="3"/>
  <c r="AU41" i="3"/>
  <c r="AG40" i="3"/>
  <c r="AL39" i="3"/>
  <c r="AQ38" i="3"/>
  <c r="AU37" i="3"/>
  <c r="AG36" i="3"/>
  <c r="AL35" i="3"/>
  <c r="AQ34" i="3"/>
  <c r="AU33" i="3"/>
  <c r="AG32" i="3"/>
  <c r="AL31" i="3"/>
  <c r="AQ30" i="3"/>
  <c r="AU29" i="3"/>
  <c r="AG28" i="3"/>
  <c r="AL27" i="3"/>
  <c r="AQ26" i="3"/>
  <c r="AU25" i="3"/>
  <c r="AG24" i="3"/>
  <c r="AL23" i="3"/>
  <c r="AQ22" i="3"/>
  <c r="AU21" i="3"/>
  <c r="AG20" i="3"/>
  <c r="AL19" i="3"/>
  <c r="AQ18" i="3"/>
  <c r="AU17" i="3"/>
  <c r="AG16" i="3"/>
  <c r="AK100" i="3"/>
  <c r="AX97" i="3"/>
  <c r="AX93" i="3"/>
  <c r="AW81" i="3"/>
  <c r="AV76" i="3"/>
  <c r="AL74" i="3"/>
  <c r="AL70" i="3"/>
  <c r="AG67" i="3"/>
  <c r="AU64" i="3"/>
  <c r="AG63" i="3"/>
  <c r="AQ61" i="3"/>
  <c r="AG59" i="3"/>
  <c r="AQ57" i="3"/>
  <c r="AG55" i="3"/>
  <c r="AU52" i="3"/>
  <c r="AG51" i="3"/>
  <c r="AU48" i="3"/>
  <c r="AG47" i="3"/>
  <c r="AU44" i="3"/>
  <c r="AL42" i="3"/>
  <c r="AQ37" i="3"/>
  <c r="AG35" i="3"/>
  <c r="AQ33" i="3"/>
  <c r="AU28" i="3"/>
  <c r="AG27" i="3"/>
  <c r="AU24" i="3"/>
  <c r="AL22" i="3"/>
  <c r="AU20" i="3"/>
  <c r="AL18" i="3"/>
  <c r="F18" i="2"/>
  <c r="AK103" i="3"/>
  <c r="AX100" i="3"/>
  <c r="AK99" i="3"/>
  <c r="AX96" i="3"/>
  <c r="AK95" i="3"/>
  <c r="AX92" i="3"/>
  <c r="AK91" i="3"/>
  <c r="AX88" i="3"/>
  <c r="AK87" i="3"/>
  <c r="AX84" i="3"/>
  <c r="AK83" i="3"/>
  <c r="AS81" i="3"/>
  <c r="AV80" i="3"/>
  <c r="AY79" i="3"/>
  <c r="AG79" i="3"/>
  <c r="AK78" i="3"/>
  <c r="AO77" i="3"/>
  <c r="AR76" i="3"/>
  <c r="AU75" i="3"/>
  <c r="AG74" i="3"/>
  <c r="AL73" i="3"/>
  <c r="AQ72" i="3"/>
  <c r="AU71" i="3"/>
  <c r="AG70" i="3"/>
  <c r="AL69" i="3"/>
  <c r="AQ68" i="3"/>
  <c r="AU67" i="3"/>
  <c r="AG66" i="3"/>
  <c r="AL65" i="3"/>
  <c r="AQ64" i="3"/>
  <c r="AU63" i="3"/>
  <c r="AG62" i="3"/>
  <c r="AL61" i="3"/>
  <c r="AQ60" i="3"/>
  <c r="AU59" i="3"/>
  <c r="AG58" i="3"/>
  <c r="AL57" i="3"/>
  <c r="AQ56" i="3"/>
  <c r="AU55" i="3"/>
  <c r="AG54" i="3"/>
  <c r="AL53" i="3"/>
  <c r="AQ52" i="3"/>
  <c r="AU51" i="3"/>
  <c r="AG50" i="3"/>
  <c r="AL49" i="3"/>
  <c r="AQ48" i="3"/>
  <c r="AU47" i="3"/>
  <c r="AG46" i="3"/>
  <c r="AL45" i="3"/>
  <c r="AQ44" i="3"/>
  <c r="AU43" i="3"/>
  <c r="AG42" i="3"/>
  <c r="AL41" i="3"/>
  <c r="AQ40" i="3"/>
  <c r="AU39" i="3"/>
  <c r="AG38" i="3"/>
  <c r="AL37" i="3"/>
  <c r="AQ36" i="3"/>
  <c r="AU35" i="3"/>
  <c r="AG34" i="3"/>
  <c r="AL33" i="3"/>
  <c r="AQ32" i="3"/>
  <c r="AU31" i="3"/>
  <c r="AG30" i="3"/>
  <c r="AL29" i="3"/>
  <c r="AQ28" i="3"/>
  <c r="AU27" i="3"/>
  <c r="AG26" i="3"/>
  <c r="AL25" i="3"/>
  <c r="AQ24" i="3"/>
  <c r="AU23" i="3"/>
  <c r="AG22" i="3"/>
  <c r="AL21" i="3"/>
  <c r="AQ20" i="3"/>
  <c r="AU19" i="3"/>
  <c r="AG18" i="3"/>
  <c r="AL17" i="3"/>
  <c r="AQ16" i="3"/>
  <c r="H8" i="3"/>
  <c r="E3" i="2"/>
  <c r="AX101" i="3"/>
  <c r="AK92" i="3"/>
  <c r="AK88" i="3"/>
  <c r="AH80" i="3"/>
  <c r="AU72" i="3"/>
  <c r="AU68" i="3"/>
  <c r="AL66" i="3"/>
  <c r="AL62" i="3"/>
  <c r="AU56" i="3"/>
  <c r="AQ53" i="3"/>
  <c r="AL50" i="3"/>
  <c r="AL46" i="3"/>
  <c r="AG43" i="3"/>
  <c r="AU40" i="3"/>
  <c r="AU36" i="3"/>
  <c r="AU32" i="3"/>
  <c r="AL30" i="3"/>
  <c r="AL26" i="3"/>
  <c r="AG23" i="3"/>
  <c r="AG19" i="3"/>
  <c r="AU16" i="3"/>
  <c r="E32" i="1" l="1"/>
  <c r="B3" i="3"/>
  <c r="D17" i="3"/>
  <c r="A17" i="3" s="1"/>
  <c r="D18" i="3"/>
  <c r="A18" i="3" s="1"/>
  <c r="D31" i="3"/>
  <c r="A31" i="3" s="1"/>
  <c r="D46" i="3"/>
  <c r="A46" i="3" s="1"/>
  <c r="D72" i="3"/>
  <c r="A72" i="3" s="1"/>
  <c r="D84" i="3"/>
  <c r="A84" i="3" s="1"/>
  <c r="D88" i="3"/>
  <c r="A88" i="3" s="1"/>
  <c r="D92" i="3"/>
  <c r="A92" i="3" s="1"/>
  <c r="D96" i="3"/>
  <c r="A96" i="3" s="1"/>
  <c r="D106" i="3"/>
  <c r="A106" i="3" s="1"/>
  <c r="D122" i="3"/>
  <c r="A122" i="3" s="1"/>
  <c r="D34" i="3"/>
  <c r="A34" i="3" s="1"/>
  <c r="D50" i="3"/>
  <c r="A50" i="3" s="1"/>
  <c r="D83" i="3"/>
  <c r="A83" i="3" s="1"/>
  <c r="D87" i="3"/>
  <c r="A87" i="3" s="1"/>
  <c r="D91" i="3"/>
  <c r="A91" i="3" s="1"/>
  <c r="D95" i="3"/>
  <c r="A95" i="3" s="1"/>
  <c r="D102" i="3"/>
  <c r="A102" i="3" s="1"/>
  <c r="D118" i="3"/>
  <c r="A118" i="3" s="1"/>
  <c r="D19" i="3"/>
  <c r="A19" i="3" s="1"/>
  <c r="D21" i="3"/>
  <c r="A21" i="3" s="1"/>
  <c r="D22" i="3"/>
  <c r="A22" i="3" s="1"/>
  <c r="D23" i="3"/>
  <c r="A23" i="3" s="1"/>
  <c r="D33" i="3"/>
  <c r="A33" i="3" s="1"/>
  <c r="D38" i="3"/>
  <c r="A38" i="3" s="1"/>
  <c r="D65" i="3"/>
  <c r="A65" i="3" s="1"/>
  <c r="D86" i="3"/>
  <c r="A86" i="3" s="1"/>
  <c r="D90" i="3"/>
  <c r="A90" i="3" s="1"/>
  <c r="D94" i="3"/>
  <c r="A94" i="3" s="1"/>
  <c r="D98" i="3"/>
  <c r="A98" i="3" s="1"/>
  <c r="D114" i="3"/>
  <c r="A114" i="3" s="1"/>
  <c r="D130" i="3"/>
  <c r="A130" i="3" s="1"/>
  <c r="D27" i="3"/>
  <c r="A27" i="3" s="1"/>
  <c r="D32" i="3"/>
  <c r="A32" i="3" s="1"/>
  <c r="D42" i="3"/>
  <c r="A42" i="3" s="1"/>
  <c r="D85" i="3"/>
  <c r="A85" i="3" s="1"/>
  <c r="D89" i="3"/>
  <c r="A89" i="3" s="1"/>
  <c r="D93" i="3"/>
  <c r="A93" i="3" s="1"/>
  <c r="D97" i="3"/>
  <c r="A97" i="3" s="1"/>
  <c r="D110" i="3"/>
  <c r="A110" i="3" s="1"/>
  <c r="D126" i="3"/>
  <c r="A126" i="3" s="1"/>
  <c r="D152" i="3"/>
  <c r="A152" i="3" s="1"/>
  <c r="D156" i="3"/>
  <c r="A156" i="3" s="1"/>
  <c r="D99" i="3"/>
  <c r="A99" i="3" s="1"/>
  <c r="D103" i="3"/>
  <c r="A103" i="3" s="1"/>
  <c r="D107" i="3"/>
  <c r="A107" i="3" s="1"/>
  <c r="D111" i="3"/>
  <c r="A111" i="3" s="1"/>
  <c r="D115" i="3"/>
  <c r="A115" i="3" s="1"/>
  <c r="D119" i="3"/>
  <c r="A119" i="3" s="1"/>
  <c r="D123" i="3"/>
  <c r="A123" i="3" s="1"/>
  <c r="D127" i="3"/>
  <c r="A127" i="3" s="1"/>
  <c r="D131" i="3"/>
  <c r="A131" i="3" s="1"/>
  <c r="B17" i="5"/>
  <c r="B17" i="6"/>
  <c r="O17" i="6" s="1"/>
  <c r="E10" i="5"/>
  <c r="N21" i="2"/>
  <c r="J21" i="2"/>
  <c r="J24" i="2"/>
  <c r="B18" i="2"/>
  <c r="B20" i="2"/>
  <c r="N24" i="2"/>
  <c r="B52" i="5"/>
  <c r="B33" i="5"/>
  <c r="B20" i="6"/>
  <c r="O20" i="6" s="1"/>
  <c r="B18" i="6"/>
  <c r="O18" i="6" s="1"/>
  <c r="B56" i="5"/>
  <c r="B48" i="5"/>
  <c r="J22" i="2"/>
  <c r="H10" i="3"/>
  <c r="AT135" i="3"/>
  <c r="AP122" i="3"/>
  <c r="AE122" i="3" s="1"/>
  <c r="AY122" i="3" s="1"/>
  <c r="AT118" i="3"/>
  <c r="AT112" i="3"/>
  <c r="AT108" i="3"/>
  <c r="AP105" i="3"/>
  <c r="AE105" i="3" s="1"/>
  <c r="AY105" i="3" s="1"/>
  <c r="AP97" i="3"/>
  <c r="AE97" i="3" s="1"/>
  <c r="AY97" i="3" s="1"/>
  <c r="AP89" i="3"/>
  <c r="AE89" i="3" s="1"/>
  <c r="AY89" i="3" s="1"/>
  <c r="F34" i="2"/>
  <c r="AP87" i="3"/>
  <c r="AE87" i="3" s="1"/>
  <c r="AY87" i="3" s="1"/>
  <c r="AT103" i="3"/>
  <c r="AT95" i="3"/>
  <c r="AT87" i="3"/>
  <c r="B87" i="3" s="1"/>
  <c r="AP99" i="3"/>
  <c r="AE99" i="3" s="1"/>
  <c r="AY99" i="3" s="1"/>
  <c r="AT90" i="3"/>
  <c r="AP98" i="3"/>
  <c r="AE98" i="3" s="1"/>
  <c r="AY98" i="3" s="1"/>
  <c r="AP90" i="3"/>
  <c r="AE90" i="3" s="1"/>
  <c r="AY90" i="3" s="1"/>
  <c r="AP82" i="3"/>
  <c r="E11" i="7"/>
  <c r="B47" i="5"/>
  <c r="B28" i="5"/>
  <c r="B46" i="5"/>
  <c r="B53" i="5"/>
  <c r="B19" i="6"/>
  <c r="O19" i="6" s="1"/>
  <c r="B16" i="5"/>
  <c r="AP191" i="3"/>
  <c r="AE191" i="3" s="1"/>
  <c r="AY191" i="3" s="1"/>
  <c r="AP189" i="3"/>
  <c r="AE189" i="3" s="1"/>
  <c r="AY189" i="3" s="1"/>
  <c r="AP187" i="3"/>
  <c r="AE187" i="3" s="1"/>
  <c r="AY187" i="3" s="1"/>
  <c r="AP185" i="3"/>
  <c r="AE185" i="3" s="1"/>
  <c r="AY185" i="3" s="1"/>
  <c r="AP183" i="3"/>
  <c r="AE183" i="3" s="1"/>
  <c r="AY183" i="3" s="1"/>
  <c r="AP181" i="3"/>
  <c r="AE181" i="3" s="1"/>
  <c r="AY181" i="3" s="1"/>
  <c r="AP179" i="3"/>
  <c r="AE179" i="3" s="1"/>
  <c r="AY179" i="3" s="1"/>
  <c r="AP177" i="3"/>
  <c r="AE177" i="3" s="1"/>
  <c r="AY177" i="3" s="1"/>
  <c r="AP175" i="3"/>
  <c r="AE175" i="3" s="1"/>
  <c r="AY175" i="3" s="1"/>
  <c r="AP173" i="3"/>
  <c r="AE173" i="3" s="1"/>
  <c r="AY173" i="3" s="1"/>
  <c r="AP171" i="3"/>
  <c r="AE171" i="3" s="1"/>
  <c r="AY171" i="3" s="1"/>
  <c r="AP169" i="3"/>
  <c r="AE169" i="3" s="1"/>
  <c r="AY169" i="3" s="1"/>
  <c r="AP167" i="3"/>
  <c r="AE167" i="3" s="1"/>
  <c r="AY167" i="3" s="1"/>
  <c r="AP165" i="3"/>
  <c r="AE165" i="3" s="1"/>
  <c r="AY165" i="3" s="1"/>
  <c r="AP163" i="3"/>
  <c r="AE163" i="3" s="1"/>
  <c r="AY163" i="3" s="1"/>
  <c r="AP161" i="3"/>
  <c r="AE161" i="3" s="1"/>
  <c r="AY161" i="3" s="1"/>
  <c r="AP159" i="3"/>
  <c r="AE159" i="3" s="1"/>
  <c r="AY159" i="3" s="1"/>
  <c r="AP157" i="3"/>
  <c r="AE157" i="3" s="1"/>
  <c r="AY157" i="3" s="1"/>
  <c r="AP155" i="3"/>
  <c r="AE155" i="3" s="1"/>
  <c r="AY155" i="3" s="1"/>
  <c r="AP153" i="3"/>
  <c r="AE153" i="3" s="1"/>
  <c r="AY153" i="3" s="1"/>
  <c r="AP151" i="3"/>
  <c r="AE151" i="3" s="1"/>
  <c r="AY151" i="3" s="1"/>
  <c r="AP149" i="3"/>
  <c r="AE149" i="3" s="1"/>
  <c r="AY149" i="3" s="1"/>
  <c r="AP147" i="3"/>
  <c r="AE147" i="3" s="1"/>
  <c r="AY147" i="3" s="1"/>
  <c r="AP145" i="3"/>
  <c r="AE145" i="3" s="1"/>
  <c r="AY145" i="3" s="1"/>
  <c r="AT142" i="3"/>
  <c r="AT138" i="3"/>
  <c r="AT134" i="3"/>
  <c r="AT131" i="3"/>
  <c r="B90" i="3"/>
  <c r="AT80" i="3"/>
  <c r="AP76" i="3"/>
  <c r="C24" i="1"/>
  <c r="AT123" i="3"/>
  <c r="AT117" i="3"/>
  <c r="AT105" i="3"/>
  <c r="AP129" i="3"/>
  <c r="AE129" i="3" s="1"/>
  <c r="AY129" i="3" s="1"/>
  <c r="AP81" i="3"/>
  <c r="AT143" i="3"/>
  <c r="AT137" i="3"/>
  <c r="AP118" i="3"/>
  <c r="AE118" i="3" s="1"/>
  <c r="AY118" i="3" s="1"/>
  <c r="B118" i="3" s="1"/>
  <c r="AT113" i="3"/>
  <c r="AP109" i="3"/>
  <c r="AE109" i="3" s="1"/>
  <c r="AY109" i="3" s="1"/>
  <c r="AP127" i="3"/>
  <c r="AE127" i="3" s="1"/>
  <c r="AY127" i="3" s="1"/>
  <c r="AT79" i="3"/>
  <c r="AP75" i="3"/>
  <c r="AE75" i="3" s="1"/>
  <c r="AY75" i="3" s="1"/>
  <c r="AP73" i="3"/>
  <c r="AE73" i="3" s="1"/>
  <c r="AY73" i="3" s="1"/>
  <c r="AP71" i="3"/>
  <c r="AE71" i="3" s="1"/>
  <c r="AY71" i="3" s="1"/>
  <c r="AP69" i="3"/>
  <c r="AE69" i="3" s="1"/>
  <c r="AY69" i="3" s="1"/>
  <c r="AP67" i="3"/>
  <c r="AE67" i="3" s="1"/>
  <c r="AY67" i="3" s="1"/>
  <c r="AP65" i="3"/>
  <c r="AE65" i="3" s="1"/>
  <c r="AY65" i="3" s="1"/>
  <c r="AP63" i="3"/>
  <c r="AE63" i="3" s="1"/>
  <c r="AY63" i="3" s="1"/>
  <c r="AP61" i="3"/>
  <c r="AE61" i="3" s="1"/>
  <c r="AY61" i="3" s="1"/>
  <c r="AP59" i="3"/>
  <c r="AE59" i="3" s="1"/>
  <c r="AY59" i="3" s="1"/>
  <c r="AP57" i="3"/>
  <c r="AE57" i="3" s="1"/>
  <c r="AY57" i="3" s="1"/>
  <c r="AP55" i="3"/>
  <c r="AE55" i="3" s="1"/>
  <c r="AY55" i="3" s="1"/>
  <c r="AP53" i="3"/>
  <c r="AE53" i="3" s="1"/>
  <c r="AY53" i="3" s="1"/>
  <c r="AP51" i="3"/>
  <c r="AE51" i="3" s="1"/>
  <c r="AY51" i="3" s="1"/>
  <c r="AP49" i="3"/>
  <c r="AE49" i="3" s="1"/>
  <c r="AY49" i="3" s="1"/>
  <c r="AP47" i="3"/>
  <c r="AE47" i="3" s="1"/>
  <c r="AY47" i="3" s="1"/>
  <c r="AP45" i="3"/>
  <c r="AE45" i="3" s="1"/>
  <c r="AY45" i="3" s="1"/>
  <c r="AP43" i="3"/>
  <c r="AE43" i="3" s="1"/>
  <c r="AY43" i="3" s="1"/>
  <c r="AP41" i="3"/>
  <c r="AE41" i="3" s="1"/>
  <c r="AY41" i="3" s="1"/>
  <c r="AP39" i="3"/>
  <c r="AE39" i="3" s="1"/>
  <c r="AY39" i="3" s="1"/>
  <c r="AP37" i="3"/>
  <c r="AE37" i="3" s="1"/>
  <c r="AY37" i="3" s="1"/>
  <c r="AP35" i="3"/>
  <c r="AE35" i="3" s="1"/>
  <c r="AY35" i="3" s="1"/>
  <c r="AP33" i="3"/>
  <c r="AE33" i="3" s="1"/>
  <c r="AY33" i="3" s="1"/>
  <c r="AP31" i="3"/>
  <c r="AE31" i="3" s="1"/>
  <c r="AY31" i="3" s="1"/>
  <c r="AP29" i="3"/>
  <c r="AE29" i="3" s="1"/>
  <c r="AY29" i="3" s="1"/>
  <c r="AP27" i="3"/>
  <c r="AE27" i="3" s="1"/>
  <c r="AY27" i="3" s="1"/>
  <c r="AP25" i="3"/>
  <c r="AE25" i="3" s="1"/>
  <c r="AY25" i="3" s="1"/>
  <c r="AP23" i="3"/>
  <c r="AE23" i="3" s="1"/>
  <c r="AY23" i="3" s="1"/>
  <c r="AP21" i="3"/>
  <c r="AE21" i="3" s="1"/>
  <c r="AY21" i="3" s="1"/>
  <c r="AP19" i="3"/>
  <c r="AE19" i="3" s="1"/>
  <c r="AY19" i="3" s="1"/>
  <c r="AP17" i="3"/>
  <c r="AE17" i="3" s="1"/>
  <c r="AY17" i="3" s="1"/>
  <c r="B42" i="5"/>
  <c r="B26" i="5"/>
  <c r="B27" i="5"/>
  <c r="B18" i="5"/>
  <c r="B41" i="5"/>
  <c r="E11" i="6"/>
  <c r="B28" i="6"/>
  <c r="O28" i="6" s="1"/>
  <c r="AT190" i="3"/>
  <c r="AT188" i="3"/>
  <c r="AT186" i="3"/>
  <c r="AT184" i="3"/>
  <c r="AT182" i="3"/>
  <c r="AT180" i="3"/>
  <c r="AT178" i="3"/>
  <c r="AT176" i="3"/>
  <c r="AT174" i="3"/>
  <c r="AT172" i="3"/>
  <c r="AT170" i="3"/>
  <c r="AT168" i="3"/>
  <c r="AT166" i="3"/>
  <c r="AT164" i="3"/>
  <c r="AT162" i="3"/>
  <c r="AT160" i="3"/>
  <c r="AT158" i="3"/>
  <c r="AT156" i="3"/>
  <c r="AT154" i="3"/>
  <c r="AT152" i="3"/>
  <c r="AT150" i="3"/>
  <c r="AT148" i="3"/>
  <c r="AT146" i="3"/>
  <c r="AT144" i="3"/>
  <c r="AP141" i="3"/>
  <c r="AE141" i="3" s="1"/>
  <c r="AY141" i="3" s="1"/>
  <c r="AP137" i="3"/>
  <c r="AE137" i="3" s="1"/>
  <c r="AY137" i="3" s="1"/>
  <c r="B137" i="3" s="1"/>
  <c r="AP133" i="3"/>
  <c r="AE133" i="3" s="1"/>
  <c r="AY133" i="3" s="1"/>
  <c r="AP128" i="3"/>
  <c r="AE128" i="3" s="1"/>
  <c r="AY128" i="3" s="1"/>
  <c r="B105" i="3"/>
  <c r="AP80" i="3"/>
  <c r="AT122" i="3"/>
  <c r="B122" i="3" s="1"/>
  <c r="AT114" i="3"/>
  <c r="B80" i="3"/>
  <c r="J31" i="2"/>
  <c r="AP142" i="3"/>
  <c r="AE142" i="3" s="1"/>
  <c r="AY142" i="3" s="1"/>
  <c r="B142" i="3" s="1"/>
  <c r="AP124" i="3"/>
  <c r="AE124" i="3" s="1"/>
  <c r="AY124" i="3" s="1"/>
  <c r="AT116" i="3"/>
  <c r="AP113" i="3"/>
  <c r="AE113" i="3" s="1"/>
  <c r="AY113" i="3" s="1"/>
  <c r="B113" i="3" s="1"/>
  <c r="AT106" i="3"/>
  <c r="AP131" i="3"/>
  <c r="AE131" i="3" s="1"/>
  <c r="AY131" i="3" s="1"/>
  <c r="B131" i="3" s="1"/>
  <c r="AP79" i="3"/>
  <c r="B79" i="3" s="1"/>
  <c r="AT74" i="3"/>
  <c r="AT72" i="3"/>
  <c r="AT70" i="3"/>
  <c r="AT68" i="3"/>
  <c r="AT66" i="3"/>
  <c r="AT64" i="3"/>
  <c r="AT62" i="3"/>
  <c r="AT60" i="3"/>
  <c r="AT58" i="3"/>
  <c r="AT56" i="3"/>
  <c r="AT54" i="3"/>
  <c r="AT52" i="3"/>
  <c r="AT50" i="3"/>
  <c r="AT48" i="3"/>
  <c r="AT46" i="3"/>
  <c r="AT44" i="3"/>
  <c r="AT42" i="3"/>
  <c r="AT40" i="3"/>
  <c r="AT38" i="3"/>
  <c r="AT36" i="3"/>
  <c r="AT34" i="3"/>
  <c r="AT32" i="3"/>
  <c r="AT30" i="3"/>
  <c r="AT28" i="3"/>
  <c r="AT26" i="3"/>
  <c r="AT24" i="3"/>
  <c r="AT22" i="3"/>
  <c r="AT20" i="3"/>
  <c r="AT18" i="3"/>
  <c r="AT16" i="3"/>
  <c r="B19" i="2"/>
  <c r="B34" i="2" s="1"/>
  <c r="B8" i="2" s="1"/>
  <c r="N23" i="2"/>
  <c r="N19" i="2"/>
  <c r="AP138" i="3"/>
  <c r="AE138" i="3" s="1"/>
  <c r="AY138" i="3" s="1"/>
  <c r="B138" i="3" s="1"/>
  <c r="AT133" i="3"/>
  <c r="B133" i="3" s="1"/>
  <c r="AT125" i="3"/>
  <c r="AP120" i="3"/>
  <c r="AE120" i="3" s="1"/>
  <c r="AY120" i="3" s="1"/>
  <c r="AT115" i="3"/>
  <c r="AP111" i="3"/>
  <c r="AE111" i="3" s="1"/>
  <c r="AY111" i="3" s="1"/>
  <c r="AP107" i="3"/>
  <c r="AE107" i="3" s="1"/>
  <c r="AY107" i="3" s="1"/>
  <c r="AP101" i="3"/>
  <c r="AE101" i="3" s="1"/>
  <c r="AY101" i="3" s="1"/>
  <c r="AP93" i="3"/>
  <c r="AE93" i="3" s="1"/>
  <c r="AY93" i="3" s="1"/>
  <c r="AP85" i="3"/>
  <c r="AE85" i="3" s="1"/>
  <c r="AY85" i="3" s="1"/>
  <c r="AT102" i="3"/>
  <c r="AT99" i="3"/>
  <c r="B99" i="3" s="1"/>
  <c r="AT91" i="3"/>
  <c r="AT83" i="3"/>
  <c r="J19" i="2"/>
  <c r="AP95" i="3"/>
  <c r="AE95" i="3" s="1"/>
  <c r="AY95" i="3" s="1"/>
  <c r="B95" i="3" s="1"/>
  <c r="AP102" i="3"/>
  <c r="AE102" i="3" s="1"/>
  <c r="AY102" i="3" s="1"/>
  <c r="B102" i="3" s="1"/>
  <c r="AP94" i="3"/>
  <c r="AE94" i="3" s="1"/>
  <c r="AY94" i="3" s="1"/>
  <c r="AP86" i="3"/>
  <c r="AE86" i="3" s="1"/>
  <c r="AY86" i="3" s="1"/>
  <c r="AT86" i="3"/>
  <c r="B86" i="3" s="1"/>
  <c r="J20" i="2"/>
  <c r="AT139" i="3"/>
  <c r="AP117" i="3"/>
  <c r="AE117" i="3" s="1"/>
  <c r="AY117" i="3" s="1"/>
  <c r="B117" i="3" s="1"/>
  <c r="AT96" i="3"/>
  <c r="AP100" i="3"/>
  <c r="AE100" i="3" s="1"/>
  <c r="AY100" i="3" s="1"/>
  <c r="AT98" i="3"/>
  <c r="B98" i="3" s="1"/>
  <c r="N22" i="2"/>
  <c r="N31" i="2"/>
  <c r="AP134" i="3"/>
  <c r="AE134" i="3" s="1"/>
  <c r="AY134" i="3" s="1"/>
  <c r="B134" i="3" s="1"/>
  <c r="AP112" i="3"/>
  <c r="AE112" i="3" s="1"/>
  <c r="AY112" i="3" s="1"/>
  <c r="B112" i="3" s="1"/>
  <c r="AT88" i="3"/>
  <c r="AP92" i="3"/>
  <c r="AE92" i="3" s="1"/>
  <c r="AY92" i="3" s="1"/>
  <c r="AP78" i="3"/>
  <c r="AP126" i="3"/>
  <c r="AE126" i="3" s="1"/>
  <c r="AY126" i="3" s="1"/>
  <c r="AP108" i="3"/>
  <c r="AE108" i="3" s="1"/>
  <c r="AY108" i="3" s="1"/>
  <c r="B108" i="3" s="1"/>
  <c r="N20" i="2"/>
  <c r="AP84" i="3"/>
  <c r="AE84" i="3" s="1"/>
  <c r="AY84" i="3" s="1"/>
  <c r="AT97" i="3"/>
  <c r="B97" i="3" s="1"/>
  <c r="J23" i="2"/>
  <c r="J28" i="2" s="1"/>
  <c r="J34" i="2" s="1"/>
  <c r="AP121" i="3"/>
  <c r="AE121" i="3" s="1"/>
  <c r="AY121" i="3" s="1"/>
  <c r="AP104" i="3"/>
  <c r="AE104" i="3" s="1"/>
  <c r="AY104" i="3" s="1"/>
  <c r="AT82" i="3"/>
  <c r="B82" i="3" s="1"/>
  <c r="N28" i="2"/>
  <c r="N34" i="2" s="1"/>
  <c r="E8" i="2" s="1"/>
  <c r="AT89" i="3"/>
  <c r="B89" i="3" s="1"/>
  <c r="B30" i="5"/>
  <c r="B34" i="5"/>
  <c r="B37" i="5"/>
  <c r="B55" i="5"/>
  <c r="AT17" i="3"/>
  <c r="B17" i="3" s="1"/>
  <c r="AT19" i="3"/>
  <c r="B19" i="3" s="1"/>
  <c r="AT21" i="3"/>
  <c r="B21" i="3" s="1"/>
  <c r="AT23" i="3"/>
  <c r="B23" i="3" s="1"/>
  <c r="AT25" i="3"/>
  <c r="B25" i="3" s="1"/>
  <c r="AT27" i="3"/>
  <c r="B27" i="3" s="1"/>
  <c r="AT29" i="3"/>
  <c r="B29" i="3" s="1"/>
  <c r="AT31" i="3"/>
  <c r="B31" i="3" s="1"/>
  <c r="AT33" i="3"/>
  <c r="B33" i="3" s="1"/>
  <c r="AT35" i="3"/>
  <c r="B35" i="3" s="1"/>
  <c r="AT37" i="3"/>
  <c r="B37" i="3" s="1"/>
  <c r="AT39" i="3"/>
  <c r="B39" i="3" s="1"/>
  <c r="AT41" i="3"/>
  <c r="B41" i="3" s="1"/>
  <c r="AT43" i="3"/>
  <c r="B43" i="3" s="1"/>
  <c r="AT45" i="3"/>
  <c r="B45" i="3" s="1"/>
  <c r="AT47" i="3"/>
  <c r="B47" i="3" s="1"/>
  <c r="AT49" i="3"/>
  <c r="B49" i="3" s="1"/>
  <c r="AT51" i="3"/>
  <c r="B51" i="3" s="1"/>
  <c r="AT53" i="3"/>
  <c r="B53" i="3" s="1"/>
  <c r="AT55" i="3"/>
  <c r="B55" i="3" s="1"/>
  <c r="AT57" i="3"/>
  <c r="B57" i="3" s="1"/>
  <c r="AT59" i="3"/>
  <c r="B59" i="3" s="1"/>
  <c r="AT61" i="3"/>
  <c r="B61" i="3" s="1"/>
  <c r="AT63" i="3"/>
  <c r="B63" i="3" s="1"/>
  <c r="AT65" i="3"/>
  <c r="B65" i="3" s="1"/>
  <c r="AT67" i="3"/>
  <c r="B67" i="3" s="1"/>
  <c r="AT69" i="3"/>
  <c r="B69" i="3" s="1"/>
  <c r="AT71" i="3"/>
  <c r="B71" i="3" s="1"/>
  <c r="AT73" i="3"/>
  <c r="B73" i="3" s="1"/>
  <c r="AT75" i="3"/>
  <c r="B75" i="3" s="1"/>
  <c r="AT130" i="3"/>
  <c r="AT109" i="3"/>
  <c r="B109" i="3" s="1"/>
  <c r="AP115" i="3"/>
  <c r="AE115" i="3" s="1"/>
  <c r="AY115" i="3" s="1"/>
  <c r="B115" i="3" s="1"/>
  <c r="AT121" i="3"/>
  <c r="B121" i="3" s="1"/>
  <c r="AP140" i="3"/>
  <c r="AE140" i="3" s="1"/>
  <c r="AY140" i="3" s="1"/>
  <c r="AP77" i="3"/>
  <c r="AT81" i="3"/>
  <c r="B81" i="3" s="1"/>
  <c r="AT132" i="3"/>
  <c r="AT107" i="3"/>
  <c r="B107" i="3" s="1"/>
  <c r="AP119" i="3"/>
  <c r="AE119" i="3" s="1"/>
  <c r="AY119" i="3" s="1"/>
  <c r="AT124" i="3"/>
  <c r="B124" i="3" s="1"/>
  <c r="AT76" i="3"/>
  <c r="B76" i="3" s="1"/>
  <c r="AT127" i="3"/>
  <c r="B127" i="3" s="1"/>
  <c r="AP135" i="3"/>
  <c r="AE135" i="3" s="1"/>
  <c r="AY135" i="3" s="1"/>
  <c r="B135" i="3" s="1"/>
  <c r="AP139" i="3"/>
  <c r="AE139" i="3" s="1"/>
  <c r="AY139" i="3" s="1"/>
  <c r="B139" i="3" s="1"/>
  <c r="AP143" i="3"/>
  <c r="AE143" i="3" s="1"/>
  <c r="AY143" i="3" s="1"/>
  <c r="B143" i="3" s="1"/>
  <c r="AT145" i="3"/>
  <c r="B145" i="3" s="1"/>
  <c r="AT147" i="3"/>
  <c r="B147" i="3" s="1"/>
  <c r="AT149" i="3"/>
  <c r="B149" i="3" s="1"/>
  <c r="AT151" i="3"/>
  <c r="B151" i="3" s="1"/>
  <c r="AT153" i="3"/>
  <c r="B153" i="3" s="1"/>
  <c r="AT155" i="3"/>
  <c r="B155" i="3" s="1"/>
  <c r="AT157" i="3"/>
  <c r="B157" i="3" s="1"/>
  <c r="AT159" i="3"/>
  <c r="B159" i="3" s="1"/>
  <c r="AT161" i="3"/>
  <c r="B161" i="3" s="1"/>
  <c r="AT163" i="3"/>
  <c r="B163" i="3" s="1"/>
  <c r="AT165" i="3"/>
  <c r="B165" i="3" s="1"/>
  <c r="AT167" i="3"/>
  <c r="B167" i="3" s="1"/>
  <c r="AT169" i="3"/>
  <c r="B169" i="3" s="1"/>
  <c r="AT171" i="3"/>
  <c r="B171" i="3" s="1"/>
  <c r="AT173" i="3"/>
  <c r="B173" i="3" s="1"/>
  <c r="AT175" i="3"/>
  <c r="B175" i="3" s="1"/>
  <c r="AT177" i="3"/>
  <c r="B177" i="3" s="1"/>
  <c r="AT179" i="3"/>
  <c r="B179" i="3" s="1"/>
  <c r="AT181" i="3"/>
  <c r="B181" i="3" s="1"/>
  <c r="AT183" i="3"/>
  <c r="B183" i="3" s="1"/>
  <c r="AT185" i="3"/>
  <c r="B185" i="3" s="1"/>
  <c r="AT187" i="3"/>
  <c r="B187" i="3" s="1"/>
  <c r="AT189" i="3"/>
  <c r="B189" i="3" s="1"/>
  <c r="AT191" i="3"/>
  <c r="B191" i="3" s="1"/>
  <c r="AP83" i="3"/>
  <c r="AE83" i="3" s="1"/>
  <c r="AY83" i="3" s="1"/>
  <c r="B83" i="3" s="1"/>
  <c r="AT85" i="3"/>
  <c r="B85" i="3" s="1"/>
  <c r="AT93" i="3"/>
  <c r="B93" i="3" s="1"/>
  <c r="AT101" i="3"/>
  <c r="B101" i="3" s="1"/>
  <c r="AT94" i="3"/>
  <c r="B94" i="3" s="1"/>
  <c r="AP103" i="3"/>
  <c r="AE103" i="3" s="1"/>
  <c r="AY103" i="3" s="1"/>
  <c r="B103" i="3" s="1"/>
  <c r="AT78" i="3"/>
  <c r="B78" i="3" s="1"/>
  <c r="AP88" i="3"/>
  <c r="AE88" i="3" s="1"/>
  <c r="AY88" i="3" s="1"/>
  <c r="B88" i="3" s="1"/>
  <c r="AP96" i="3"/>
  <c r="AE96" i="3" s="1"/>
  <c r="AY96" i="3" s="1"/>
  <c r="B96" i="3" s="1"/>
  <c r="AP91" i="3"/>
  <c r="AE91" i="3" s="1"/>
  <c r="AY91" i="3" s="1"/>
  <c r="B91" i="3" s="1"/>
  <c r="AT84" i="3"/>
  <c r="B84" i="3" s="1"/>
  <c r="AT92" i="3"/>
  <c r="B92" i="3" s="1"/>
  <c r="AT100" i="3"/>
  <c r="B100" i="3" s="1"/>
  <c r="AP106" i="3"/>
  <c r="AE106" i="3" s="1"/>
  <c r="AY106" i="3" s="1"/>
  <c r="B106" i="3" s="1"/>
  <c r="AP110" i="3"/>
  <c r="AE110" i="3" s="1"/>
  <c r="AY110" i="3" s="1"/>
  <c r="AP114" i="3"/>
  <c r="AE114" i="3" s="1"/>
  <c r="AY114" i="3" s="1"/>
  <c r="B114" i="3" s="1"/>
  <c r="AT119" i="3"/>
  <c r="B119" i="3" s="1"/>
  <c r="AP125" i="3"/>
  <c r="AE125" i="3" s="1"/>
  <c r="AY125" i="3" s="1"/>
  <c r="B125" i="3" s="1"/>
  <c r="AP130" i="3"/>
  <c r="AE130" i="3" s="1"/>
  <c r="AY130" i="3" s="1"/>
  <c r="B130" i="3" s="1"/>
  <c r="AP136" i="3"/>
  <c r="AE136" i="3" s="1"/>
  <c r="AY136" i="3" s="1"/>
  <c r="AP16" i="3"/>
  <c r="AE16" i="3" s="1"/>
  <c r="AY16" i="3" s="1"/>
  <c r="B16" i="3" s="1"/>
  <c r="AP18" i="3"/>
  <c r="AE18" i="3" s="1"/>
  <c r="AY18" i="3" s="1"/>
  <c r="B18" i="3" s="1"/>
  <c r="AP20" i="3"/>
  <c r="AE20" i="3" s="1"/>
  <c r="AY20" i="3" s="1"/>
  <c r="B20" i="3" s="1"/>
  <c r="AP22" i="3"/>
  <c r="AE22" i="3" s="1"/>
  <c r="AY22" i="3" s="1"/>
  <c r="B22" i="3" s="1"/>
  <c r="AP24" i="3"/>
  <c r="AE24" i="3" s="1"/>
  <c r="AY24" i="3" s="1"/>
  <c r="B24" i="3" s="1"/>
  <c r="AP26" i="3"/>
  <c r="AE26" i="3" s="1"/>
  <c r="AY26" i="3" s="1"/>
  <c r="B26" i="3" s="1"/>
  <c r="AP28" i="3"/>
  <c r="AE28" i="3" s="1"/>
  <c r="AY28" i="3" s="1"/>
  <c r="B28" i="3" s="1"/>
  <c r="AP30" i="3"/>
  <c r="AE30" i="3" s="1"/>
  <c r="AY30" i="3" s="1"/>
  <c r="B30" i="3" s="1"/>
  <c r="AP32" i="3"/>
  <c r="AE32" i="3" s="1"/>
  <c r="AY32" i="3" s="1"/>
  <c r="B32" i="3" s="1"/>
  <c r="AP34" i="3"/>
  <c r="AE34" i="3" s="1"/>
  <c r="AY34" i="3" s="1"/>
  <c r="B34" i="3" s="1"/>
  <c r="AP36" i="3"/>
  <c r="AE36" i="3" s="1"/>
  <c r="AY36" i="3" s="1"/>
  <c r="B36" i="3" s="1"/>
  <c r="AP38" i="3"/>
  <c r="AE38" i="3" s="1"/>
  <c r="AY38" i="3" s="1"/>
  <c r="B38" i="3" s="1"/>
  <c r="AP40" i="3"/>
  <c r="AE40" i="3" s="1"/>
  <c r="AY40" i="3" s="1"/>
  <c r="B40" i="3" s="1"/>
  <c r="AP42" i="3"/>
  <c r="AE42" i="3" s="1"/>
  <c r="AY42" i="3" s="1"/>
  <c r="B42" i="3" s="1"/>
  <c r="AP44" i="3"/>
  <c r="AE44" i="3" s="1"/>
  <c r="AY44" i="3" s="1"/>
  <c r="B44" i="3" s="1"/>
  <c r="AP46" i="3"/>
  <c r="AE46" i="3" s="1"/>
  <c r="AY46" i="3" s="1"/>
  <c r="B46" i="3" s="1"/>
  <c r="AP48" i="3"/>
  <c r="AE48" i="3" s="1"/>
  <c r="AY48" i="3" s="1"/>
  <c r="B48" i="3" s="1"/>
  <c r="AP50" i="3"/>
  <c r="AE50" i="3" s="1"/>
  <c r="AY50" i="3" s="1"/>
  <c r="B50" i="3" s="1"/>
  <c r="AP52" i="3"/>
  <c r="AE52" i="3" s="1"/>
  <c r="AY52" i="3" s="1"/>
  <c r="B52" i="3" s="1"/>
  <c r="AP54" i="3"/>
  <c r="AE54" i="3" s="1"/>
  <c r="AY54" i="3" s="1"/>
  <c r="B54" i="3" s="1"/>
  <c r="AP56" i="3"/>
  <c r="AE56" i="3" s="1"/>
  <c r="AY56" i="3" s="1"/>
  <c r="B56" i="3" s="1"/>
  <c r="AP58" i="3"/>
  <c r="AE58" i="3" s="1"/>
  <c r="AY58" i="3" s="1"/>
  <c r="B58" i="3" s="1"/>
  <c r="AP60" i="3"/>
  <c r="AE60" i="3" s="1"/>
  <c r="AY60" i="3" s="1"/>
  <c r="B60" i="3" s="1"/>
  <c r="AP62" i="3"/>
  <c r="AE62" i="3" s="1"/>
  <c r="AY62" i="3" s="1"/>
  <c r="B62" i="3" s="1"/>
  <c r="AP64" i="3"/>
  <c r="AE64" i="3" s="1"/>
  <c r="AY64" i="3" s="1"/>
  <c r="B64" i="3" s="1"/>
  <c r="AP66" i="3"/>
  <c r="AE66" i="3" s="1"/>
  <c r="AY66" i="3" s="1"/>
  <c r="B66" i="3" s="1"/>
  <c r="AP68" i="3"/>
  <c r="AE68" i="3" s="1"/>
  <c r="AY68" i="3" s="1"/>
  <c r="B68" i="3" s="1"/>
  <c r="AP70" i="3"/>
  <c r="AE70" i="3" s="1"/>
  <c r="AY70" i="3" s="1"/>
  <c r="B70" i="3" s="1"/>
  <c r="AP72" i="3"/>
  <c r="AE72" i="3" s="1"/>
  <c r="AY72" i="3" s="1"/>
  <c r="B72" i="3" s="1"/>
  <c r="AP74" i="3"/>
  <c r="AE74" i="3" s="1"/>
  <c r="AY74" i="3" s="1"/>
  <c r="B74" i="3" s="1"/>
  <c r="AT126" i="3"/>
  <c r="B126" i="3" s="1"/>
  <c r="AT104" i="3"/>
  <c r="B104" i="3" s="1"/>
  <c r="AT111" i="3"/>
  <c r="B111" i="3" s="1"/>
  <c r="AP116" i="3"/>
  <c r="AE116" i="3" s="1"/>
  <c r="AY116" i="3" s="1"/>
  <c r="B116" i="3" s="1"/>
  <c r="AP123" i="3"/>
  <c r="AE123" i="3" s="1"/>
  <c r="AY123" i="3" s="1"/>
  <c r="B123" i="3" s="1"/>
  <c r="AT141" i="3"/>
  <c r="B141" i="3" s="1"/>
  <c r="AT77" i="3"/>
  <c r="B77" i="3" s="1"/>
  <c r="AT128" i="3"/>
  <c r="B128" i="3" s="1"/>
  <c r="AT110" i="3"/>
  <c r="B110" i="3" s="1"/>
  <c r="AT120" i="3"/>
  <c r="B120" i="3" s="1"/>
  <c r="AT129" i="3"/>
  <c r="B129" i="3" s="1"/>
  <c r="AP132" i="3"/>
  <c r="AE132" i="3" s="1"/>
  <c r="AY132" i="3" s="1"/>
  <c r="B132" i="3" s="1"/>
  <c r="AT136" i="3"/>
  <c r="B136" i="3" s="1"/>
  <c r="AT140" i="3"/>
  <c r="B140" i="3" s="1"/>
  <c r="AP144" i="3"/>
  <c r="AE144" i="3" s="1"/>
  <c r="AY144" i="3" s="1"/>
  <c r="B144" i="3" s="1"/>
  <c r="AP146" i="3"/>
  <c r="AE146" i="3" s="1"/>
  <c r="AY146" i="3" s="1"/>
  <c r="B146" i="3" s="1"/>
  <c r="AP148" i="3"/>
  <c r="AE148" i="3" s="1"/>
  <c r="AY148" i="3" s="1"/>
  <c r="B148" i="3" s="1"/>
  <c r="AP150" i="3"/>
  <c r="AE150" i="3" s="1"/>
  <c r="AY150" i="3" s="1"/>
  <c r="B150" i="3" s="1"/>
  <c r="AP152" i="3"/>
  <c r="AE152" i="3" s="1"/>
  <c r="AY152" i="3" s="1"/>
  <c r="B152" i="3" s="1"/>
  <c r="AP154" i="3"/>
  <c r="AE154" i="3" s="1"/>
  <c r="AY154" i="3" s="1"/>
  <c r="B154" i="3" s="1"/>
  <c r="AP156" i="3"/>
  <c r="AE156" i="3" s="1"/>
  <c r="AY156" i="3" s="1"/>
  <c r="B156" i="3" s="1"/>
  <c r="AP158" i="3"/>
  <c r="AE158" i="3" s="1"/>
  <c r="AY158" i="3" s="1"/>
  <c r="B158" i="3" s="1"/>
  <c r="AP160" i="3"/>
  <c r="AE160" i="3" s="1"/>
  <c r="AY160" i="3" s="1"/>
  <c r="B160" i="3" s="1"/>
  <c r="AP162" i="3"/>
  <c r="AE162" i="3" s="1"/>
  <c r="AY162" i="3" s="1"/>
  <c r="B162" i="3" s="1"/>
  <c r="AP164" i="3"/>
  <c r="AE164" i="3" s="1"/>
  <c r="AY164" i="3" s="1"/>
  <c r="B164" i="3" s="1"/>
  <c r="AP166" i="3"/>
  <c r="AE166" i="3" s="1"/>
  <c r="AY166" i="3" s="1"/>
  <c r="B166" i="3" s="1"/>
  <c r="AP168" i="3"/>
  <c r="AE168" i="3" s="1"/>
  <c r="AY168" i="3" s="1"/>
  <c r="B168" i="3" s="1"/>
  <c r="AP170" i="3"/>
  <c r="AE170" i="3" s="1"/>
  <c r="AY170" i="3" s="1"/>
  <c r="B170" i="3" s="1"/>
  <c r="AP172" i="3"/>
  <c r="AE172" i="3" s="1"/>
  <c r="AY172" i="3" s="1"/>
  <c r="B172" i="3" s="1"/>
  <c r="AP174" i="3"/>
  <c r="AE174" i="3" s="1"/>
  <c r="AY174" i="3" s="1"/>
  <c r="B174" i="3" s="1"/>
  <c r="AP176" i="3"/>
  <c r="AE176" i="3" s="1"/>
  <c r="AY176" i="3" s="1"/>
  <c r="B176" i="3" s="1"/>
  <c r="AP178" i="3"/>
  <c r="AE178" i="3" s="1"/>
  <c r="AY178" i="3" s="1"/>
  <c r="B178" i="3" s="1"/>
  <c r="AP180" i="3"/>
  <c r="AE180" i="3" s="1"/>
  <c r="AY180" i="3" s="1"/>
  <c r="B180" i="3" s="1"/>
  <c r="AP182" i="3"/>
  <c r="AE182" i="3" s="1"/>
  <c r="AY182" i="3" s="1"/>
  <c r="B182" i="3" s="1"/>
  <c r="AP184" i="3"/>
  <c r="AE184" i="3" s="1"/>
  <c r="AY184" i="3" s="1"/>
  <c r="B184" i="3" s="1"/>
  <c r="AP186" i="3"/>
  <c r="AE186" i="3" s="1"/>
  <c r="AY186" i="3" s="1"/>
  <c r="B186" i="3" s="1"/>
  <c r="AP188" i="3"/>
  <c r="AE188" i="3" s="1"/>
  <c r="AY188" i="3" s="1"/>
  <c r="B188" i="3" s="1"/>
  <c r="AP190" i="3"/>
  <c r="AE190" i="3" s="1"/>
  <c r="AY190" i="3" s="1"/>
  <c r="B190" i="3" s="1"/>
  <c r="B11" i="3" s="1"/>
  <c r="B21" i="7"/>
  <c r="B22" i="7"/>
  <c r="B24" i="7" s="1"/>
  <c r="C27" i="7" s="1"/>
  <c r="B31" i="6"/>
  <c r="O31" i="6" s="1"/>
  <c r="B27" i="6"/>
  <c r="O27" i="6" s="1"/>
  <c r="B44" i="6"/>
  <c r="O44" i="6" s="1"/>
  <c r="B65" i="6"/>
  <c r="O65" i="6" s="1"/>
  <c r="B62" i="6"/>
  <c r="O62" i="6" s="1"/>
  <c r="B70" i="6"/>
  <c r="O70" i="6" s="1"/>
  <c r="B45" i="6"/>
  <c r="O45" i="6" s="1"/>
  <c r="B40" i="6"/>
  <c r="O40" i="6" s="1"/>
  <c r="B29" i="6"/>
  <c r="O29" i="6" s="1"/>
  <c r="B49" i="6"/>
  <c r="O49" i="6" s="1"/>
  <c r="B69" i="6"/>
  <c r="O69" i="6" s="1"/>
  <c r="B64" i="6"/>
  <c r="O64" i="6" s="1"/>
  <c r="B35" i="6"/>
  <c r="O35" i="6" s="1"/>
  <c r="B50" i="6"/>
  <c r="O50" i="6" s="1"/>
  <c r="B34" i="6"/>
  <c r="O34" i="6" s="1"/>
  <c r="B52" i="6"/>
  <c r="O52" i="6" s="1"/>
  <c r="B66" i="6"/>
  <c r="O66" i="6" s="1"/>
  <c r="B63" i="6"/>
  <c r="O63" i="6" s="1"/>
  <c r="B53" i="6"/>
  <c r="O53" i="6" s="1"/>
  <c r="B67" i="6"/>
  <c r="O67" i="6" s="1"/>
  <c r="B38" i="6"/>
  <c r="O38" i="6" s="1"/>
  <c r="B61" i="6"/>
  <c r="O61" i="6" s="1"/>
  <c r="B68" i="6"/>
  <c r="O68" i="6" s="1"/>
  <c r="B14" i="3"/>
  <c r="C82" i="3"/>
  <c r="C78" i="3"/>
  <c r="C127" i="3"/>
  <c r="C8" i="4"/>
  <c r="C16" i="3"/>
  <c r="C17" i="3"/>
  <c r="C18" i="3"/>
  <c r="C19" i="3"/>
  <c r="C20" i="3"/>
  <c r="C21" i="3"/>
  <c r="C24" i="3"/>
  <c r="C25" i="3"/>
  <c r="C27" i="3"/>
  <c r="C28" i="3"/>
  <c r="C29" i="3"/>
  <c r="C79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8" i="3"/>
  <c r="C132" i="3"/>
  <c r="C131" i="3"/>
  <c r="C77" i="3"/>
  <c r="C81" i="3"/>
  <c r="C130" i="3"/>
  <c r="C22" i="3"/>
  <c r="C23" i="3"/>
  <c r="C26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80" i="3"/>
  <c r="C129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8" i="5"/>
  <c r="Q11" i="6"/>
  <c r="Q12" i="6" s="1"/>
  <c r="AA20" i="4"/>
  <c r="AB23" i="4" s="1" a="1"/>
  <c r="H20" i="4"/>
  <c r="I23" i="4" s="1" a="1"/>
  <c r="E20" i="4"/>
  <c r="F23" i="4" s="1" a="1"/>
  <c r="T20" i="4"/>
  <c r="U23" i="4" s="1" a="1"/>
  <c r="K20" i="4"/>
  <c r="L23" i="4" s="1" a="1"/>
  <c r="AD20" i="4"/>
  <c r="AE23" i="4" s="1" a="1"/>
  <c r="B20" i="4"/>
  <c r="C23" i="4" s="1" a="1"/>
  <c r="Q20" i="4"/>
  <c r="R23" i="4" s="1" a="1"/>
  <c r="W20" i="4"/>
  <c r="X23" i="4" s="1" a="1"/>
  <c r="AM20" i="4"/>
  <c r="AN23" i="4" s="1" a="1"/>
  <c r="AJ20" i="4"/>
  <c r="AK23" i="4" s="1" a="1"/>
  <c r="O55" i="5"/>
  <c r="O37" i="5"/>
  <c r="O34" i="5"/>
  <c r="O30" i="5"/>
  <c r="O41" i="5"/>
  <c r="O18" i="5"/>
  <c r="O27" i="5"/>
  <c r="O26" i="5"/>
  <c r="O42" i="5"/>
  <c r="O16" i="5"/>
  <c r="O53" i="5"/>
  <c r="O46" i="5"/>
  <c r="O28" i="5"/>
  <c r="O47" i="5"/>
  <c r="O48" i="5"/>
  <c r="O56" i="5"/>
  <c r="O33" i="5"/>
  <c r="O52" i="5"/>
  <c r="O17" i="5"/>
  <c r="P53" i="5" l="1"/>
  <c r="P47" i="5"/>
  <c r="P42" i="5"/>
  <c r="P56" i="5"/>
  <c r="AK342" i="4"/>
  <c r="AK338" i="4"/>
  <c r="AK334" i="4"/>
  <c r="AK330" i="4"/>
  <c r="AK326" i="4"/>
  <c r="AK322" i="4"/>
  <c r="AK318" i="4"/>
  <c r="AK314" i="4"/>
  <c r="AK310" i="4"/>
  <c r="AK306" i="4"/>
  <c r="AK302" i="4"/>
  <c r="AK298" i="4"/>
  <c r="AK294" i="4"/>
  <c r="AK290" i="4"/>
  <c r="AK286" i="4"/>
  <c r="AK282" i="4"/>
  <c r="AK278" i="4"/>
  <c r="AK274" i="4"/>
  <c r="AK270" i="4"/>
  <c r="AK266" i="4"/>
  <c r="AK262" i="4"/>
  <c r="AK258" i="4"/>
  <c r="AK254" i="4"/>
  <c r="AK250" i="4"/>
  <c r="AK246" i="4"/>
  <c r="AK242" i="4"/>
  <c r="AK238" i="4"/>
  <c r="AK234" i="4"/>
  <c r="AK230" i="4"/>
  <c r="AK226" i="4"/>
  <c r="AK222" i="4"/>
  <c r="AK218" i="4"/>
  <c r="AK214" i="4"/>
  <c r="AK210" i="4"/>
  <c r="AK206" i="4"/>
  <c r="AK202" i="4"/>
  <c r="AK198" i="4"/>
  <c r="AK194" i="4"/>
  <c r="AK190" i="4"/>
  <c r="AK186" i="4"/>
  <c r="AK182" i="4"/>
  <c r="AK178" i="4"/>
  <c r="AK174" i="4"/>
  <c r="AK170" i="4"/>
  <c r="AK166" i="4"/>
  <c r="AK162" i="4"/>
  <c r="AK158" i="4"/>
  <c r="AK154" i="4"/>
  <c r="AK150" i="4"/>
  <c r="AK146" i="4"/>
  <c r="AK142" i="4"/>
  <c r="AK138" i="4"/>
  <c r="AP138" i="4" s="1"/>
  <c r="AK134" i="4"/>
  <c r="AK130" i="4"/>
  <c r="AK126" i="4"/>
  <c r="AK122" i="4"/>
  <c r="AK118" i="4"/>
  <c r="AK114" i="4"/>
  <c r="AK110" i="4"/>
  <c r="AK106" i="4"/>
  <c r="AK102" i="4"/>
  <c r="AK98" i="4"/>
  <c r="AK94" i="4"/>
  <c r="AK90" i="4"/>
  <c r="AK343" i="4"/>
  <c r="AK337" i="4"/>
  <c r="AK332" i="4"/>
  <c r="AK327" i="4"/>
  <c r="AP327" i="4" s="1"/>
  <c r="AK321" i="4"/>
  <c r="AK316" i="4"/>
  <c r="AK311" i="4"/>
  <c r="AK305" i="4"/>
  <c r="AP305" i="4" s="1"/>
  <c r="AK300" i="4"/>
  <c r="AK295" i="4"/>
  <c r="AK289" i="4"/>
  <c r="AK284" i="4"/>
  <c r="AK279" i="4"/>
  <c r="AK273" i="4"/>
  <c r="AK268" i="4"/>
  <c r="AK263" i="4"/>
  <c r="AP263" i="4" s="1"/>
  <c r="AK257" i="4"/>
  <c r="AK252" i="4"/>
  <c r="AK247" i="4"/>
  <c r="AK241" i="4"/>
  <c r="AK236" i="4"/>
  <c r="AK231" i="4"/>
  <c r="AK225" i="4"/>
  <c r="AK220" i="4"/>
  <c r="AK215" i="4"/>
  <c r="AK209" i="4"/>
  <c r="AK204" i="4"/>
  <c r="AK199" i="4"/>
  <c r="AK193" i="4"/>
  <c r="AK188" i="4"/>
  <c r="AK183" i="4"/>
  <c r="AK177" i="4"/>
  <c r="AK172" i="4"/>
  <c r="AK167" i="4"/>
  <c r="AK161" i="4"/>
  <c r="AK156" i="4"/>
  <c r="AP156" i="4" s="1"/>
  <c r="AK151" i="4"/>
  <c r="AK145" i="4"/>
  <c r="AK140" i="4"/>
  <c r="AK135" i="4"/>
  <c r="AP135" i="4" s="1"/>
  <c r="AK129" i="4"/>
  <c r="AK124" i="4"/>
  <c r="AK119" i="4"/>
  <c r="AK113" i="4"/>
  <c r="AP113" i="4" s="1"/>
  <c r="AK108" i="4"/>
  <c r="AK103" i="4"/>
  <c r="AK97" i="4"/>
  <c r="AK92" i="4"/>
  <c r="AP92" i="4" s="1"/>
  <c r="AK87" i="4"/>
  <c r="AK83" i="4"/>
  <c r="AK79" i="4"/>
  <c r="AK75" i="4"/>
  <c r="AK71" i="4"/>
  <c r="AK67" i="4"/>
  <c r="AK63" i="4"/>
  <c r="AK59" i="4"/>
  <c r="AK55" i="4"/>
  <c r="AK51" i="4"/>
  <c r="AK47" i="4"/>
  <c r="AK43" i="4"/>
  <c r="AP43" i="4" s="1"/>
  <c r="AK39" i="4"/>
  <c r="AK35" i="4"/>
  <c r="AK31" i="4"/>
  <c r="AK27" i="4"/>
  <c r="AP27" i="4" s="1"/>
  <c r="AK23" i="4"/>
  <c r="AK339" i="4"/>
  <c r="AK333" i="4"/>
  <c r="AK328" i="4"/>
  <c r="AP328" i="4" s="1"/>
  <c r="AK323" i="4"/>
  <c r="AK317" i="4"/>
  <c r="AK312" i="4"/>
  <c r="AK307" i="4"/>
  <c r="AK301" i="4"/>
  <c r="AK296" i="4"/>
  <c r="AK291" i="4"/>
  <c r="AK285" i="4"/>
  <c r="AK280" i="4"/>
  <c r="AK275" i="4"/>
  <c r="AK269" i="4"/>
  <c r="AK264" i="4"/>
  <c r="AP264" i="4" s="1"/>
  <c r="AK259" i="4"/>
  <c r="AK253" i="4"/>
  <c r="AK248" i="4"/>
  <c r="AK243" i="4"/>
  <c r="AP243" i="4" s="1"/>
  <c r="AK237" i="4"/>
  <c r="AP237" i="4" s="1"/>
  <c r="AK232" i="4"/>
  <c r="AK227" i="4"/>
  <c r="AK221" i="4"/>
  <c r="AK216" i="4"/>
  <c r="AK211" i="4"/>
  <c r="AK205" i="4"/>
  <c r="AK200" i="4"/>
  <c r="AK195" i="4"/>
  <c r="AK189" i="4"/>
  <c r="AK184" i="4"/>
  <c r="AK179" i="4"/>
  <c r="AP179" i="4" s="1"/>
  <c r="AK173" i="4"/>
  <c r="AP173" i="4" s="1"/>
  <c r="AK168" i="4"/>
  <c r="AK163" i="4"/>
  <c r="AK157" i="4"/>
  <c r="AK152" i="4"/>
  <c r="AP152" i="4" s="1"/>
  <c r="AK147" i="4"/>
  <c r="AK141" i="4"/>
  <c r="AK136" i="4"/>
  <c r="AP136" i="4" s="1"/>
  <c r="AK131" i="4"/>
  <c r="AP131" i="4" s="1"/>
  <c r="AK125" i="4"/>
  <c r="AK120" i="4"/>
  <c r="AK115" i="4"/>
  <c r="AP115" i="4" s="1"/>
  <c r="AK109" i="4"/>
  <c r="AK104" i="4"/>
  <c r="AK99" i="4"/>
  <c r="AK93" i="4"/>
  <c r="AP93" i="4" s="1"/>
  <c r="AK88" i="4"/>
  <c r="AP88" i="4" s="1"/>
  <c r="AK84" i="4"/>
  <c r="AK80" i="4"/>
  <c r="AK76" i="4"/>
  <c r="AP76" i="4" s="1"/>
  <c r="AK72" i="4"/>
  <c r="AP72" i="4" s="1"/>
  <c r="AK68" i="4"/>
  <c r="AK64" i="4"/>
  <c r="AK60" i="4"/>
  <c r="AP60" i="4" s="1"/>
  <c r="AK56" i="4"/>
  <c r="AP56" i="4" s="1"/>
  <c r="AK52" i="4"/>
  <c r="AK48" i="4"/>
  <c r="AK44" i="4"/>
  <c r="AP44" i="4" s="1"/>
  <c r="AK40" i="4"/>
  <c r="AP40" i="4" s="1"/>
  <c r="AK36" i="4"/>
  <c r="AK32" i="4"/>
  <c r="AK28" i="4"/>
  <c r="AP28" i="4" s="1"/>
  <c r="AK24" i="4"/>
  <c r="AP24" i="4" s="1"/>
  <c r="AK340" i="4"/>
  <c r="AK329" i="4"/>
  <c r="AK319" i="4"/>
  <c r="AP319" i="4" s="1"/>
  <c r="AK308" i="4"/>
  <c r="AK297" i="4"/>
  <c r="AK287" i="4"/>
  <c r="AK276" i="4"/>
  <c r="AP276" i="4" s="1"/>
  <c r="AK265" i="4"/>
  <c r="AK255" i="4"/>
  <c r="AK244" i="4"/>
  <c r="AK233" i="4"/>
  <c r="AP233" i="4" s="1"/>
  <c r="AK223" i="4"/>
  <c r="AK212" i="4"/>
  <c r="AK201" i="4"/>
  <c r="AK191" i="4"/>
  <c r="AP191" i="4" s="1"/>
  <c r="AK180" i="4"/>
  <c r="AK169" i="4"/>
  <c r="AK159" i="4"/>
  <c r="AK148" i="4"/>
  <c r="AK137" i="4"/>
  <c r="AK127" i="4"/>
  <c r="AK116" i="4"/>
  <c r="AK105" i="4"/>
  <c r="AP105" i="4" s="1"/>
  <c r="AK95" i="4"/>
  <c r="AP95" i="4" s="1"/>
  <c r="AK85" i="4"/>
  <c r="AK77" i="4"/>
  <c r="AK69" i="4"/>
  <c r="AP69" i="4" s="1"/>
  <c r="AK61" i="4"/>
  <c r="AK53" i="4"/>
  <c r="AK45" i="4"/>
  <c r="AK37" i="4"/>
  <c r="AK29" i="4"/>
  <c r="AK341" i="4"/>
  <c r="AK331" i="4"/>
  <c r="AK320" i="4"/>
  <c r="AK309" i="4"/>
  <c r="AK299" i="4"/>
  <c r="AK288" i="4"/>
  <c r="AK277" i="4"/>
  <c r="AP277" i="4" s="1"/>
  <c r="AK267" i="4"/>
  <c r="AP267" i="4" s="1"/>
  <c r="AK256" i="4"/>
  <c r="AK245" i="4"/>
  <c r="AK235" i="4"/>
  <c r="AP235" i="4" s="1"/>
  <c r="AK224" i="4"/>
  <c r="AK213" i="4"/>
  <c r="AK203" i="4"/>
  <c r="AK192" i="4"/>
  <c r="AP192" i="4" s="1"/>
  <c r="AK181" i="4"/>
  <c r="AP181" i="4" s="1"/>
  <c r="AK171" i="4"/>
  <c r="AK160" i="4"/>
  <c r="AK149" i="4"/>
  <c r="AK139" i="4"/>
  <c r="AK128" i="4"/>
  <c r="AK117" i="4"/>
  <c r="AK107" i="4"/>
  <c r="AP107" i="4" s="1"/>
  <c r="AK96" i="4"/>
  <c r="AK86" i="4"/>
  <c r="AK78" i="4"/>
  <c r="AK70" i="4"/>
  <c r="AP70" i="4" s="1"/>
  <c r="AK62" i="4"/>
  <c r="AP62" i="4" s="1"/>
  <c r="AK54" i="4"/>
  <c r="AK46" i="4"/>
  <c r="AK38" i="4"/>
  <c r="AK30" i="4"/>
  <c r="AP30" i="4" s="1"/>
  <c r="AK335" i="4"/>
  <c r="AK313" i="4"/>
  <c r="AK292" i="4"/>
  <c r="AK271" i="4"/>
  <c r="AK249" i="4"/>
  <c r="AK228" i="4"/>
  <c r="AK207" i="4"/>
  <c r="AK185" i="4"/>
  <c r="AK164" i="4"/>
  <c r="AK143" i="4"/>
  <c r="AK121" i="4"/>
  <c r="AK100" i="4"/>
  <c r="AK81" i="4"/>
  <c r="AK65" i="4"/>
  <c r="AK49" i="4"/>
  <c r="AP49" i="4" s="1"/>
  <c r="AK33" i="4"/>
  <c r="AK325" i="4"/>
  <c r="AK304" i="4"/>
  <c r="AK283" i="4"/>
  <c r="AP283" i="4" s="1"/>
  <c r="AK261" i="4"/>
  <c r="AK240" i="4"/>
  <c r="AK219" i="4"/>
  <c r="AK197" i="4"/>
  <c r="AK176" i="4"/>
  <c r="AP176" i="4" s="1"/>
  <c r="AK155" i="4"/>
  <c r="AK133" i="4"/>
  <c r="AK112" i="4"/>
  <c r="AK91" i="4"/>
  <c r="AP91" i="4" s="1"/>
  <c r="AK74" i="4"/>
  <c r="AK58" i="4"/>
  <c r="AK42" i="4"/>
  <c r="AK26" i="4"/>
  <c r="AP26" i="4" s="1"/>
  <c r="AK336" i="4"/>
  <c r="AK315" i="4"/>
  <c r="AK293" i="4"/>
  <c r="AP293" i="4" s="1"/>
  <c r="AK272" i="4"/>
  <c r="AP272" i="4" s="1"/>
  <c r="AK251" i="4"/>
  <c r="AK229" i="4"/>
  <c r="AK208" i="4"/>
  <c r="AP208" i="4" s="1"/>
  <c r="AK187" i="4"/>
  <c r="AP187" i="4" s="1"/>
  <c r="AK165" i="4"/>
  <c r="AK144" i="4"/>
  <c r="AK123" i="4"/>
  <c r="AK101" i="4"/>
  <c r="AK82" i="4"/>
  <c r="AK66" i="4"/>
  <c r="AK50" i="4"/>
  <c r="AP50" i="4" s="1"/>
  <c r="AK34" i="4"/>
  <c r="AP34" i="4" s="1"/>
  <c r="AK260" i="4"/>
  <c r="AK175" i="4"/>
  <c r="AP175" i="4" s="1"/>
  <c r="AK89" i="4"/>
  <c r="AK25" i="4"/>
  <c r="AP25" i="4" s="1"/>
  <c r="AK324" i="4"/>
  <c r="AK239" i="4"/>
  <c r="AP239" i="4" s="1"/>
  <c r="AK153" i="4"/>
  <c r="AP153" i="4" s="1"/>
  <c r="AK73" i="4"/>
  <c r="AP73" i="4" s="1"/>
  <c r="AK281" i="4"/>
  <c r="AK196" i="4"/>
  <c r="AP196" i="4" s="1"/>
  <c r="AK111" i="4"/>
  <c r="AP111" i="4" s="1"/>
  <c r="AK41" i="4"/>
  <c r="AK303" i="4"/>
  <c r="AK217" i="4"/>
  <c r="AP217" i="4" s="1"/>
  <c r="AK57" i="4"/>
  <c r="AK132" i="4"/>
  <c r="AP132" i="4" s="1"/>
  <c r="AN342" i="4"/>
  <c r="AN338" i="4"/>
  <c r="AN334" i="4"/>
  <c r="AN330" i="4"/>
  <c r="AN326" i="4"/>
  <c r="AN322" i="4"/>
  <c r="AN318" i="4"/>
  <c r="AN314" i="4"/>
  <c r="AN310" i="4"/>
  <c r="AN306" i="4"/>
  <c r="AN302" i="4"/>
  <c r="AN298" i="4"/>
  <c r="AN294" i="4"/>
  <c r="AN290" i="4"/>
  <c r="AN286" i="4"/>
  <c r="AN282" i="4"/>
  <c r="AN278" i="4"/>
  <c r="AN274" i="4"/>
  <c r="AN270" i="4"/>
  <c r="AN266" i="4"/>
  <c r="AN262" i="4"/>
  <c r="AN258" i="4"/>
  <c r="AN254" i="4"/>
  <c r="AN250" i="4"/>
  <c r="AN246" i="4"/>
  <c r="AN242" i="4"/>
  <c r="AN238" i="4"/>
  <c r="AN234" i="4"/>
  <c r="AN230" i="4"/>
  <c r="AN226" i="4"/>
  <c r="AN222" i="4"/>
  <c r="AN218" i="4"/>
  <c r="AN214" i="4"/>
  <c r="AN210" i="4"/>
  <c r="AN206" i="4"/>
  <c r="AN202" i="4"/>
  <c r="AN198" i="4"/>
  <c r="AN194" i="4"/>
  <c r="AN190" i="4"/>
  <c r="AN186" i="4"/>
  <c r="AN182" i="4"/>
  <c r="AN178" i="4"/>
  <c r="AN174" i="4"/>
  <c r="AN170" i="4"/>
  <c r="AN166" i="4"/>
  <c r="AN340" i="4"/>
  <c r="AN335" i="4"/>
  <c r="AN329" i="4"/>
  <c r="AN324" i="4"/>
  <c r="AN319" i="4"/>
  <c r="AN313" i="4"/>
  <c r="AN308" i="4"/>
  <c r="AN303" i="4"/>
  <c r="AN297" i="4"/>
  <c r="AN292" i="4"/>
  <c r="AN287" i="4"/>
  <c r="AN281" i="4"/>
  <c r="AN276" i="4"/>
  <c r="AN271" i="4"/>
  <c r="AN265" i="4"/>
  <c r="AN260" i="4"/>
  <c r="AN255" i="4"/>
  <c r="AN249" i="4"/>
  <c r="AN244" i="4"/>
  <c r="AN239" i="4"/>
  <c r="AN233" i="4"/>
  <c r="AN228" i="4"/>
  <c r="AN223" i="4"/>
  <c r="AN217" i="4"/>
  <c r="AN212" i="4"/>
  <c r="AN207" i="4"/>
  <c r="AN201" i="4"/>
  <c r="AN196" i="4"/>
  <c r="AN191" i="4"/>
  <c r="AN185" i="4"/>
  <c r="AN180" i="4"/>
  <c r="AN175" i="4"/>
  <c r="AN169" i="4"/>
  <c r="AN164" i="4"/>
  <c r="AN160" i="4"/>
  <c r="AN156" i="4"/>
  <c r="AN152" i="4"/>
  <c r="AN148" i="4"/>
  <c r="AN144" i="4"/>
  <c r="AN140" i="4"/>
  <c r="AN136" i="4"/>
  <c r="AN132" i="4"/>
  <c r="AN128" i="4"/>
  <c r="AN124" i="4"/>
  <c r="AN120" i="4"/>
  <c r="AN116" i="4"/>
  <c r="AN112" i="4"/>
  <c r="AN108" i="4"/>
  <c r="AN104" i="4"/>
  <c r="AN100" i="4"/>
  <c r="AN96" i="4"/>
  <c r="AN92" i="4"/>
  <c r="AN88" i="4"/>
  <c r="AN84" i="4"/>
  <c r="AN80" i="4"/>
  <c r="AN76" i="4"/>
  <c r="AN72" i="4"/>
  <c r="AN68" i="4"/>
  <c r="AN64" i="4"/>
  <c r="AN60" i="4"/>
  <c r="AN56" i="4"/>
  <c r="AN52" i="4"/>
  <c r="AN48" i="4"/>
  <c r="AN44" i="4"/>
  <c r="AN40" i="4"/>
  <c r="AN36" i="4"/>
  <c r="AN32" i="4"/>
  <c r="AN28" i="4"/>
  <c r="AN24" i="4"/>
  <c r="AN343" i="4"/>
  <c r="AN336" i="4"/>
  <c r="AN328" i="4"/>
  <c r="AN321" i="4"/>
  <c r="AN315" i="4"/>
  <c r="AN307" i="4"/>
  <c r="AN300" i="4"/>
  <c r="AN293" i="4"/>
  <c r="AN285" i="4"/>
  <c r="AN279" i="4"/>
  <c r="AN272" i="4"/>
  <c r="AN264" i="4"/>
  <c r="AN257" i="4"/>
  <c r="AN251" i="4"/>
  <c r="AN243" i="4"/>
  <c r="AN236" i="4"/>
  <c r="AN229" i="4"/>
  <c r="AN221" i="4"/>
  <c r="AN215" i="4"/>
  <c r="AN208" i="4"/>
  <c r="AN200" i="4"/>
  <c r="AN193" i="4"/>
  <c r="AN187" i="4"/>
  <c r="AN179" i="4"/>
  <c r="AN172" i="4"/>
  <c r="AN165" i="4"/>
  <c r="AN159" i="4"/>
  <c r="AN154" i="4"/>
  <c r="AN149" i="4"/>
  <c r="AN143" i="4"/>
  <c r="AN138" i="4"/>
  <c r="AN133" i="4"/>
  <c r="AN127" i="4"/>
  <c r="AN122" i="4"/>
  <c r="AN117" i="4"/>
  <c r="AN111" i="4"/>
  <c r="AN106" i="4"/>
  <c r="AN101" i="4"/>
  <c r="AN95" i="4"/>
  <c r="AN90" i="4"/>
  <c r="AN85" i="4"/>
  <c r="AN79" i="4"/>
  <c r="AN74" i="4"/>
  <c r="AN69" i="4"/>
  <c r="AN63" i="4"/>
  <c r="AN58" i="4"/>
  <c r="AN53" i="4"/>
  <c r="AN47" i="4"/>
  <c r="AN42" i="4"/>
  <c r="AN37" i="4"/>
  <c r="AN31" i="4"/>
  <c r="AN26" i="4"/>
  <c r="AN337" i="4"/>
  <c r="AN331" i="4"/>
  <c r="AN323" i="4"/>
  <c r="AN316" i="4"/>
  <c r="AN309" i="4"/>
  <c r="AN301" i="4"/>
  <c r="AN295" i="4"/>
  <c r="AN288" i="4"/>
  <c r="AN280" i="4"/>
  <c r="AN273" i="4"/>
  <c r="AN267" i="4"/>
  <c r="AN259" i="4"/>
  <c r="AN252" i="4"/>
  <c r="AN245" i="4"/>
  <c r="AN237" i="4"/>
  <c r="AN231" i="4"/>
  <c r="AN224" i="4"/>
  <c r="AN216" i="4"/>
  <c r="AN209" i="4"/>
  <c r="AN203" i="4"/>
  <c r="AN195" i="4"/>
  <c r="AN188" i="4"/>
  <c r="AN181" i="4"/>
  <c r="AN173" i="4"/>
  <c r="AN167" i="4"/>
  <c r="AN161" i="4"/>
  <c r="AN155" i="4"/>
  <c r="AN150" i="4"/>
  <c r="AN145" i="4"/>
  <c r="AN139" i="4"/>
  <c r="AN134" i="4"/>
  <c r="AN129" i="4"/>
  <c r="AN123" i="4"/>
  <c r="AN118" i="4"/>
  <c r="AN113" i="4"/>
  <c r="AN107" i="4"/>
  <c r="AN102" i="4"/>
  <c r="AN97" i="4"/>
  <c r="AN91" i="4"/>
  <c r="AN86" i="4"/>
  <c r="AN81" i="4"/>
  <c r="AN75" i="4"/>
  <c r="AN70" i="4"/>
  <c r="AN65" i="4"/>
  <c r="AN59" i="4"/>
  <c r="AN54" i="4"/>
  <c r="AN49" i="4"/>
  <c r="AN43" i="4"/>
  <c r="AN38" i="4"/>
  <c r="AN33" i="4"/>
  <c r="AN27" i="4"/>
  <c r="AN339" i="4"/>
  <c r="AN325" i="4"/>
  <c r="AN311" i="4"/>
  <c r="AN296" i="4"/>
  <c r="AN283" i="4"/>
  <c r="AN268" i="4"/>
  <c r="AN253" i="4"/>
  <c r="AN240" i="4"/>
  <c r="AN225" i="4"/>
  <c r="AN211" i="4"/>
  <c r="AN197" i="4"/>
  <c r="AN183" i="4"/>
  <c r="AN168" i="4"/>
  <c r="AN157" i="4"/>
  <c r="AN146" i="4"/>
  <c r="AN135" i="4"/>
  <c r="AN125" i="4"/>
  <c r="AN114" i="4"/>
  <c r="AN103" i="4"/>
  <c r="AN93" i="4"/>
  <c r="AN82" i="4"/>
  <c r="AN71" i="4"/>
  <c r="AN61" i="4"/>
  <c r="AN50" i="4"/>
  <c r="AN39" i="4"/>
  <c r="AN29" i="4"/>
  <c r="AN341" i="4"/>
  <c r="AN327" i="4"/>
  <c r="AN312" i="4"/>
  <c r="AN299" i="4"/>
  <c r="AN284" i="4"/>
  <c r="AN269" i="4"/>
  <c r="AN256" i="4"/>
  <c r="AN241" i="4"/>
  <c r="AN227" i="4"/>
  <c r="AN213" i="4"/>
  <c r="AN199" i="4"/>
  <c r="AN184" i="4"/>
  <c r="AN171" i="4"/>
  <c r="AN158" i="4"/>
  <c r="AN147" i="4"/>
  <c r="AN137" i="4"/>
  <c r="AN126" i="4"/>
  <c r="AN115" i="4"/>
  <c r="AN105" i="4"/>
  <c r="AN94" i="4"/>
  <c r="AN83" i="4"/>
  <c r="AN73" i="4"/>
  <c r="AN62" i="4"/>
  <c r="AN51" i="4"/>
  <c r="AN41" i="4"/>
  <c r="AN30" i="4"/>
  <c r="AN332" i="4"/>
  <c r="AN304" i="4"/>
  <c r="AN275" i="4"/>
  <c r="AN247" i="4"/>
  <c r="AN219" i="4"/>
  <c r="AN189" i="4"/>
  <c r="AN162" i="4"/>
  <c r="AN141" i="4"/>
  <c r="AN119" i="4"/>
  <c r="AN98" i="4"/>
  <c r="AN77" i="4"/>
  <c r="AN55" i="4"/>
  <c r="AN34" i="4"/>
  <c r="AN320" i="4"/>
  <c r="AN291" i="4"/>
  <c r="AN263" i="4"/>
  <c r="AN235" i="4"/>
  <c r="AN205" i="4"/>
  <c r="AN177" i="4"/>
  <c r="AN153" i="4"/>
  <c r="AN131" i="4"/>
  <c r="AN110" i="4"/>
  <c r="AN89" i="4"/>
  <c r="AN67" i="4"/>
  <c r="AN46" i="4"/>
  <c r="AN25" i="4"/>
  <c r="AN333" i="4"/>
  <c r="AN305" i="4"/>
  <c r="AN277" i="4"/>
  <c r="AN248" i="4"/>
  <c r="AN220" i="4"/>
  <c r="AN192" i="4"/>
  <c r="AN163" i="4"/>
  <c r="AN142" i="4"/>
  <c r="AN121" i="4"/>
  <c r="AN99" i="4"/>
  <c r="AN78" i="4"/>
  <c r="AN57" i="4"/>
  <c r="AN35" i="4"/>
  <c r="AN317" i="4"/>
  <c r="AN204" i="4"/>
  <c r="AN109" i="4"/>
  <c r="AN23" i="4"/>
  <c r="AN289" i="4"/>
  <c r="AN176" i="4"/>
  <c r="AN87" i="4"/>
  <c r="AN232" i="4"/>
  <c r="AN130" i="4"/>
  <c r="AN45" i="4"/>
  <c r="AN261" i="4"/>
  <c r="AN66" i="4"/>
  <c r="AN151" i="4"/>
  <c r="X342" i="4"/>
  <c r="X338" i="4"/>
  <c r="X334" i="4"/>
  <c r="X330" i="4"/>
  <c r="X326" i="4"/>
  <c r="X322" i="4"/>
  <c r="X318" i="4"/>
  <c r="X314" i="4"/>
  <c r="X310" i="4"/>
  <c r="X306" i="4"/>
  <c r="X302" i="4"/>
  <c r="X298" i="4"/>
  <c r="X294" i="4"/>
  <c r="X290" i="4"/>
  <c r="X286" i="4"/>
  <c r="X282" i="4"/>
  <c r="X278" i="4"/>
  <c r="X274" i="4"/>
  <c r="X270" i="4"/>
  <c r="X266" i="4"/>
  <c r="X262" i="4"/>
  <c r="X258" i="4"/>
  <c r="X254" i="4"/>
  <c r="X250" i="4"/>
  <c r="X246" i="4"/>
  <c r="X242" i="4"/>
  <c r="X238" i="4"/>
  <c r="X234" i="4"/>
  <c r="X230" i="4"/>
  <c r="X343" i="4"/>
  <c r="X337" i="4"/>
  <c r="X332" i="4"/>
  <c r="X327" i="4"/>
  <c r="X321" i="4"/>
  <c r="X316" i="4"/>
  <c r="X311" i="4"/>
  <c r="X305" i="4"/>
  <c r="X300" i="4"/>
  <c r="X295" i="4"/>
  <c r="X289" i="4"/>
  <c r="X339" i="4"/>
  <c r="X333" i="4"/>
  <c r="X328" i="4"/>
  <c r="X323" i="4"/>
  <c r="X317" i="4"/>
  <c r="X312" i="4"/>
  <c r="X307" i="4"/>
  <c r="X301" i="4"/>
  <c r="X296" i="4"/>
  <c r="X291" i="4"/>
  <c r="X285" i="4"/>
  <c r="X280" i="4"/>
  <c r="X275" i="4"/>
  <c r="X269" i="4"/>
  <c r="X264" i="4"/>
  <c r="X259" i="4"/>
  <c r="X253" i="4"/>
  <c r="X248" i="4"/>
  <c r="X243" i="4"/>
  <c r="X237" i="4"/>
  <c r="X232" i="4"/>
  <c r="X227" i="4"/>
  <c r="X223" i="4"/>
  <c r="X219" i="4"/>
  <c r="X215" i="4"/>
  <c r="X211" i="4"/>
  <c r="X207" i="4"/>
  <c r="X203" i="4"/>
  <c r="X199" i="4"/>
  <c r="X195" i="4"/>
  <c r="X191" i="4"/>
  <c r="X187" i="4"/>
  <c r="X183" i="4"/>
  <c r="X179" i="4"/>
  <c r="X175" i="4"/>
  <c r="X171" i="4"/>
  <c r="X167" i="4"/>
  <c r="X163" i="4"/>
  <c r="X159" i="4"/>
  <c r="X155" i="4"/>
  <c r="X151" i="4"/>
  <c r="X147" i="4"/>
  <c r="X143" i="4"/>
  <c r="X139" i="4"/>
  <c r="X135" i="4"/>
  <c r="X131" i="4"/>
  <c r="X127" i="4"/>
  <c r="X123" i="4"/>
  <c r="X119" i="4"/>
  <c r="X115" i="4"/>
  <c r="X111" i="4"/>
  <c r="X107" i="4"/>
  <c r="X103" i="4"/>
  <c r="X99" i="4"/>
  <c r="X95" i="4"/>
  <c r="X91" i="4"/>
  <c r="X87" i="4"/>
  <c r="X83" i="4"/>
  <c r="X79" i="4"/>
  <c r="X75" i="4"/>
  <c r="X71" i="4"/>
  <c r="X67" i="4"/>
  <c r="X63" i="4"/>
  <c r="X59" i="4"/>
  <c r="X55" i="4"/>
  <c r="X51" i="4"/>
  <c r="X47" i="4"/>
  <c r="X43" i="4"/>
  <c r="X39" i="4"/>
  <c r="X35" i="4"/>
  <c r="X31" i="4"/>
  <c r="X27" i="4"/>
  <c r="X23" i="4"/>
  <c r="X340" i="4"/>
  <c r="X329" i="4"/>
  <c r="X319" i="4"/>
  <c r="X308" i="4"/>
  <c r="X297" i="4"/>
  <c r="X287" i="4"/>
  <c r="X279" i="4"/>
  <c r="X272" i="4"/>
  <c r="X265" i="4"/>
  <c r="X257" i="4"/>
  <c r="X251" i="4"/>
  <c r="X244" i="4"/>
  <c r="X236" i="4"/>
  <c r="X229" i="4"/>
  <c r="X224" i="4"/>
  <c r="X218" i="4"/>
  <c r="X213" i="4"/>
  <c r="X208" i="4"/>
  <c r="X202" i="4"/>
  <c r="X197" i="4"/>
  <c r="X192" i="4"/>
  <c r="X186" i="4"/>
  <c r="X181" i="4"/>
  <c r="X176" i="4"/>
  <c r="X170" i="4"/>
  <c r="X165" i="4"/>
  <c r="X160" i="4"/>
  <c r="X154" i="4"/>
  <c r="X149" i="4"/>
  <c r="X144" i="4"/>
  <c r="X138" i="4"/>
  <c r="X133" i="4"/>
  <c r="X128" i="4"/>
  <c r="X122" i="4"/>
  <c r="X117" i="4"/>
  <c r="X112" i="4"/>
  <c r="X106" i="4"/>
  <c r="X101" i="4"/>
  <c r="X96" i="4"/>
  <c r="X90" i="4"/>
  <c r="X85" i="4"/>
  <c r="X80" i="4"/>
  <c r="X74" i="4"/>
  <c r="X69" i="4"/>
  <c r="X64" i="4"/>
  <c r="X58" i="4"/>
  <c r="X53" i="4"/>
  <c r="X48" i="4"/>
  <c r="X42" i="4"/>
  <c r="X37" i="4"/>
  <c r="X32" i="4"/>
  <c r="X26" i="4"/>
  <c r="X341" i="4"/>
  <c r="X331" i="4"/>
  <c r="X320" i="4"/>
  <c r="X309" i="4"/>
  <c r="X299" i="4"/>
  <c r="X288" i="4"/>
  <c r="X281" i="4"/>
  <c r="X273" i="4"/>
  <c r="X267" i="4"/>
  <c r="X260" i="4"/>
  <c r="X252" i="4"/>
  <c r="X245" i="4"/>
  <c r="X239" i="4"/>
  <c r="X231" i="4"/>
  <c r="X225" i="4"/>
  <c r="X220" i="4"/>
  <c r="X214" i="4"/>
  <c r="X209" i="4"/>
  <c r="X204" i="4"/>
  <c r="X198" i="4"/>
  <c r="X193" i="4"/>
  <c r="X188" i="4"/>
  <c r="X182" i="4"/>
  <c r="X177" i="4"/>
  <c r="X172" i="4"/>
  <c r="X166" i="4"/>
  <c r="X161" i="4"/>
  <c r="X156" i="4"/>
  <c r="X150" i="4"/>
  <c r="X145" i="4"/>
  <c r="X140" i="4"/>
  <c r="X134" i="4"/>
  <c r="X129" i="4"/>
  <c r="X124" i="4"/>
  <c r="X118" i="4"/>
  <c r="X113" i="4"/>
  <c r="X108" i="4"/>
  <c r="X102" i="4"/>
  <c r="X97" i="4"/>
  <c r="X92" i="4"/>
  <c r="X86" i="4"/>
  <c r="X81" i="4"/>
  <c r="X76" i="4"/>
  <c r="X70" i="4"/>
  <c r="X65" i="4"/>
  <c r="X60" i="4"/>
  <c r="X54" i="4"/>
  <c r="X49" i="4"/>
  <c r="X44" i="4"/>
  <c r="X38" i="4"/>
  <c r="X33" i="4"/>
  <c r="X28" i="4"/>
  <c r="X324" i="4"/>
  <c r="X303" i="4"/>
  <c r="X283" i="4"/>
  <c r="X268" i="4"/>
  <c r="X255" i="4"/>
  <c r="X240" i="4"/>
  <c r="X226" i="4"/>
  <c r="X216" i="4"/>
  <c r="X205" i="4"/>
  <c r="X194" i="4"/>
  <c r="X184" i="4"/>
  <c r="X173" i="4"/>
  <c r="X162" i="4"/>
  <c r="X152" i="4"/>
  <c r="X141" i="4"/>
  <c r="X130" i="4"/>
  <c r="X120" i="4"/>
  <c r="X109" i="4"/>
  <c r="X98" i="4"/>
  <c r="X88" i="4"/>
  <c r="X77" i="4"/>
  <c r="X66" i="4"/>
  <c r="X56" i="4"/>
  <c r="X45" i="4"/>
  <c r="X34" i="4"/>
  <c r="X24" i="4"/>
  <c r="X336" i="4"/>
  <c r="X315" i="4"/>
  <c r="X293" i="4"/>
  <c r="X277" i="4"/>
  <c r="X263" i="4"/>
  <c r="X249" i="4"/>
  <c r="X235" i="4"/>
  <c r="X222" i="4"/>
  <c r="X212" i="4"/>
  <c r="X201" i="4"/>
  <c r="X190" i="4"/>
  <c r="X180" i="4"/>
  <c r="X169" i="4"/>
  <c r="X158" i="4"/>
  <c r="X148" i="4"/>
  <c r="X137" i="4"/>
  <c r="X126" i="4"/>
  <c r="X116" i="4"/>
  <c r="X105" i="4"/>
  <c r="X94" i="4"/>
  <c r="X84" i="4"/>
  <c r="X73" i="4"/>
  <c r="X62" i="4"/>
  <c r="X52" i="4"/>
  <c r="X41" i="4"/>
  <c r="X30" i="4"/>
  <c r="X325" i="4"/>
  <c r="X304" i="4"/>
  <c r="X284" i="4"/>
  <c r="X271" i="4"/>
  <c r="X256" i="4"/>
  <c r="X241" i="4"/>
  <c r="X228" i="4"/>
  <c r="X217" i="4"/>
  <c r="X206" i="4"/>
  <c r="X196" i="4"/>
  <c r="X185" i="4"/>
  <c r="X174" i="4"/>
  <c r="X164" i="4"/>
  <c r="X153" i="4"/>
  <c r="X142" i="4"/>
  <c r="X132" i="4"/>
  <c r="X121" i="4"/>
  <c r="X110" i="4"/>
  <c r="X100" i="4"/>
  <c r="X89" i="4"/>
  <c r="X78" i="4"/>
  <c r="X68" i="4"/>
  <c r="X57" i="4"/>
  <c r="X46" i="4"/>
  <c r="X36" i="4"/>
  <c r="X25" i="4"/>
  <c r="X313" i="4"/>
  <c r="X247" i="4"/>
  <c r="X200" i="4"/>
  <c r="X157" i="4"/>
  <c r="X114" i="4"/>
  <c r="X72" i="4"/>
  <c r="X29" i="4"/>
  <c r="X292" i="4"/>
  <c r="X233" i="4"/>
  <c r="X189" i="4"/>
  <c r="X146" i="4"/>
  <c r="X104" i="4"/>
  <c r="X61" i="4"/>
  <c r="X335" i="4"/>
  <c r="X261" i="4"/>
  <c r="X210" i="4"/>
  <c r="X168" i="4"/>
  <c r="X125" i="4"/>
  <c r="X82" i="4"/>
  <c r="X40" i="4"/>
  <c r="X178" i="4"/>
  <c r="X276" i="4"/>
  <c r="X136" i="4"/>
  <c r="X93" i="4"/>
  <c r="X221" i="4"/>
  <c r="X50" i="4"/>
  <c r="R343" i="4"/>
  <c r="R339" i="4"/>
  <c r="R335" i="4"/>
  <c r="R331" i="4"/>
  <c r="R327" i="4"/>
  <c r="R323" i="4"/>
  <c r="R319" i="4"/>
  <c r="R315" i="4"/>
  <c r="R311" i="4"/>
  <c r="R307" i="4"/>
  <c r="R303" i="4"/>
  <c r="R340" i="4"/>
  <c r="R334" i="4"/>
  <c r="R329" i="4"/>
  <c r="R324" i="4"/>
  <c r="R318" i="4"/>
  <c r="R313" i="4"/>
  <c r="R308" i="4"/>
  <c r="R302" i="4"/>
  <c r="R298" i="4"/>
  <c r="R294" i="4"/>
  <c r="R290" i="4"/>
  <c r="R286" i="4"/>
  <c r="R282" i="4"/>
  <c r="R278" i="4"/>
  <c r="R274" i="4"/>
  <c r="R270" i="4"/>
  <c r="R266" i="4"/>
  <c r="R262" i="4"/>
  <c r="R258" i="4"/>
  <c r="R254" i="4"/>
  <c r="R250" i="4"/>
  <c r="R246" i="4"/>
  <c r="R242" i="4"/>
  <c r="R238" i="4"/>
  <c r="R234" i="4"/>
  <c r="R230" i="4"/>
  <c r="R226" i="4"/>
  <c r="R222" i="4"/>
  <c r="R218" i="4"/>
  <c r="R214" i="4"/>
  <c r="R210" i="4"/>
  <c r="R206" i="4"/>
  <c r="R202" i="4"/>
  <c r="R198" i="4"/>
  <c r="R194" i="4"/>
  <c r="R190" i="4"/>
  <c r="R186" i="4"/>
  <c r="R182" i="4"/>
  <c r="R178" i="4"/>
  <c r="R174" i="4"/>
  <c r="R170" i="4"/>
  <c r="R166" i="4"/>
  <c r="R162" i="4"/>
  <c r="R158" i="4"/>
  <c r="R154" i="4"/>
  <c r="R150" i="4"/>
  <c r="R146" i="4"/>
  <c r="R142" i="4"/>
  <c r="R138" i="4"/>
  <c r="R134" i="4"/>
  <c r="R130" i="4"/>
  <c r="R126" i="4"/>
  <c r="R122" i="4"/>
  <c r="R118" i="4"/>
  <c r="R114" i="4"/>
  <c r="R110" i="4"/>
  <c r="R106" i="4"/>
  <c r="R102" i="4"/>
  <c r="R98" i="4"/>
  <c r="R94" i="4"/>
  <c r="R90" i="4"/>
  <c r="R86" i="4"/>
  <c r="R82" i="4"/>
  <c r="R78" i="4"/>
  <c r="R74" i="4"/>
  <c r="R70" i="4"/>
  <c r="R66" i="4"/>
  <c r="R62" i="4"/>
  <c r="R58" i="4"/>
  <c r="R54" i="4"/>
  <c r="R50" i="4"/>
  <c r="R46" i="4"/>
  <c r="R42" i="4"/>
  <c r="R38" i="4"/>
  <c r="R34" i="4"/>
  <c r="R30" i="4"/>
  <c r="R26" i="4"/>
  <c r="R341" i="4"/>
  <c r="R336" i="4"/>
  <c r="R330" i="4"/>
  <c r="R325" i="4"/>
  <c r="R320" i="4"/>
  <c r="R314" i="4"/>
  <c r="R309" i="4"/>
  <c r="R304" i="4"/>
  <c r="R299" i="4"/>
  <c r="R295" i="4"/>
  <c r="R291" i="4"/>
  <c r="R287" i="4"/>
  <c r="R283" i="4"/>
  <c r="R279" i="4"/>
  <c r="R275" i="4"/>
  <c r="R271" i="4"/>
  <c r="R267" i="4"/>
  <c r="R263" i="4"/>
  <c r="R259" i="4"/>
  <c r="R255" i="4"/>
  <c r="R251" i="4"/>
  <c r="R247" i="4"/>
  <c r="R243" i="4"/>
  <c r="R239" i="4"/>
  <c r="R235" i="4"/>
  <c r="R231" i="4"/>
  <c r="R227" i="4"/>
  <c r="R223" i="4"/>
  <c r="R219" i="4"/>
  <c r="R215" i="4"/>
  <c r="R211" i="4"/>
  <c r="R207" i="4"/>
  <c r="R203" i="4"/>
  <c r="R199" i="4"/>
  <c r="R195" i="4"/>
  <c r="R191" i="4"/>
  <c r="R187" i="4"/>
  <c r="R183" i="4"/>
  <c r="R179" i="4"/>
  <c r="R175" i="4"/>
  <c r="R171" i="4"/>
  <c r="R167" i="4"/>
  <c r="R163" i="4"/>
  <c r="R159" i="4"/>
  <c r="R155" i="4"/>
  <c r="R151" i="4"/>
  <c r="R147" i="4"/>
  <c r="R143" i="4"/>
  <c r="R139" i="4"/>
  <c r="R135" i="4"/>
  <c r="R131" i="4"/>
  <c r="R127" i="4"/>
  <c r="R123" i="4"/>
  <c r="R119" i="4"/>
  <c r="R115" i="4"/>
  <c r="R111" i="4"/>
  <c r="R107" i="4"/>
  <c r="R103" i="4"/>
  <c r="R99" i="4"/>
  <c r="R95" i="4"/>
  <c r="R91" i="4"/>
  <c r="R87" i="4"/>
  <c r="R83" i="4"/>
  <c r="R79" i="4"/>
  <c r="R75" i="4"/>
  <c r="R71" i="4"/>
  <c r="R67" i="4"/>
  <c r="R63" i="4"/>
  <c r="R59" i="4"/>
  <c r="R55" i="4"/>
  <c r="R51" i="4"/>
  <c r="R47" i="4"/>
  <c r="R43" i="4"/>
  <c r="R39" i="4"/>
  <c r="R35" i="4"/>
  <c r="R31" i="4"/>
  <c r="R27" i="4"/>
  <c r="R23" i="4"/>
  <c r="R337" i="4"/>
  <c r="R326" i="4"/>
  <c r="R316" i="4"/>
  <c r="R305" i="4"/>
  <c r="R296" i="4"/>
  <c r="R288" i="4"/>
  <c r="R280" i="4"/>
  <c r="R272" i="4"/>
  <c r="R264" i="4"/>
  <c r="R256" i="4"/>
  <c r="R248" i="4"/>
  <c r="R240" i="4"/>
  <c r="R232" i="4"/>
  <c r="R224" i="4"/>
  <c r="R216" i="4"/>
  <c r="R208" i="4"/>
  <c r="R200" i="4"/>
  <c r="R192" i="4"/>
  <c r="R184" i="4"/>
  <c r="R176" i="4"/>
  <c r="R168" i="4"/>
  <c r="R160" i="4"/>
  <c r="R152" i="4"/>
  <c r="R144" i="4"/>
  <c r="R136" i="4"/>
  <c r="R128" i="4"/>
  <c r="R120" i="4"/>
  <c r="R112" i="4"/>
  <c r="R104" i="4"/>
  <c r="R96" i="4"/>
  <c r="R88" i="4"/>
  <c r="R80" i="4"/>
  <c r="R72" i="4"/>
  <c r="R64" i="4"/>
  <c r="R56" i="4"/>
  <c r="R48" i="4"/>
  <c r="R40" i="4"/>
  <c r="R32" i="4"/>
  <c r="R24" i="4"/>
  <c r="R333" i="4"/>
  <c r="R322" i="4"/>
  <c r="R312" i="4"/>
  <c r="R301" i="4"/>
  <c r="R293" i="4"/>
  <c r="R285" i="4"/>
  <c r="R277" i="4"/>
  <c r="R269" i="4"/>
  <c r="R261" i="4"/>
  <c r="R253" i="4"/>
  <c r="R245" i="4"/>
  <c r="R237" i="4"/>
  <c r="R229" i="4"/>
  <c r="R221" i="4"/>
  <c r="R213" i="4"/>
  <c r="R205" i="4"/>
  <c r="R197" i="4"/>
  <c r="R189" i="4"/>
  <c r="R181" i="4"/>
  <c r="R173" i="4"/>
  <c r="R165" i="4"/>
  <c r="R157" i="4"/>
  <c r="R149" i="4"/>
  <c r="R141" i="4"/>
  <c r="R133" i="4"/>
  <c r="R125" i="4"/>
  <c r="R117" i="4"/>
  <c r="R109" i="4"/>
  <c r="R101" i="4"/>
  <c r="R93" i="4"/>
  <c r="R85" i="4"/>
  <c r="R77" i="4"/>
  <c r="R69" i="4"/>
  <c r="R61" i="4"/>
  <c r="R53" i="4"/>
  <c r="R45" i="4"/>
  <c r="R37" i="4"/>
  <c r="R29" i="4"/>
  <c r="R338" i="4"/>
  <c r="R328" i="4"/>
  <c r="R317" i="4"/>
  <c r="R306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332" i="4"/>
  <c r="R292" i="4"/>
  <c r="R260" i="4"/>
  <c r="R228" i="4"/>
  <c r="R196" i="4"/>
  <c r="R164" i="4"/>
  <c r="R132" i="4"/>
  <c r="R100" i="4"/>
  <c r="R68" i="4"/>
  <c r="R36" i="4"/>
  <c r="R321" i="4"/>
  <c r="R284" i="4"/>
  <c r="R252" i="4"/>
  <c r="R220" i="4"/>
  <c r="R188" i="4"/>
  <c r="R156" i="4"/>
  <c r="R124" i="4"/>
  <c r="R92" i="4"/>
  <c r="R60" i="4"/>
  <c r="R28" i="4"/>
  <c r="R342" i="4"/>
  <c r="R300" i="4"/>
  <c r="R268" i="4"/>
  <c r="R236" i="4"/>
  <c r="R204" i="4"/>
  <c r="R172" i="4"/>
  <c r="R140" i="4"/>
  <c r="R108" i="4"/>
  <c r="R76" i="4"/>
  <c r="R44" i="4"/>
  <c r="R310" i="4"/>
  <c r="R180" i="4"/>
  <c r="R52" i="4"/>
  <c r="R276" i="4"/>
  <c r="R148" i="4"/>
  <c r="R212" i="4"/>
  <c r="R84" i="4"/>
  <c r="R244" i="4"/>
  <c r="R116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40" i="4"/>
  <c r="C236" i="4"/>
  <c r="C232" i="4"/>
  <c r="C228" i="4"/>
  <c r="C224" i="4"/>
  <c r="C220" i="4"/>
  <c r="C216" i="4"/>
  <c r="C212" i="4"/>
  <c r="C208" i="4"/>
  <c r="C204" i="4"/>
  <c r="C200" i="4"/>
  <c r="C196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182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330" i="4"/>
  <c r="C298" i="4"/>
  <c r="C266" i="4"/>
  <c r="C234" i="4"/>
  <c r="C202" i="4"/>
  <c r="C170" i="4"/>
  <c r="C138" i="4"/>
  <c r="C106" i="4"/>
  <c r="C74" i="4"/>
  <c r="C42" i="4"/>
  <c r="C282" i="4"/>
  <c r="C186" i="4"/>
  <c r="C90" i="4"/>
  <c r="C322" i="4"/>
  <c r="C290" i="4"/>
  <c r="C258" i="4"/>
  <c r="C226" i="4"/>
  <c r="C194" i="4"/>
  <c r="C162" i="4"/>
  <c r="C130" i="4"/>
  <c r="C98" i="4"/>
  <c r="C66" i="4"/>
  <c r="C34" i="4"/>
  <c r="C250" i="4"/>
  <c r="C154" i="4"/>
  <c r="C58" i="4"/>
  <c r="C338" i="4"/>
  <c r="C306" i="4"/>
  <c r="C274" i="4"/>
  <c r="C242" i="4"/>
  <c r="C210" i="4"/>
  <c r="C178" i="4"/>
  <c r="C146" i="4"/>
  <c r="C114" i="4"/>
  <c r="C82" i="4"/>
  <c r="C50" i="4"/>
  <c r="C314" i="4"/>
  <c r="C218" i="4"/>
  <c r="C122" i="4"/>
  <c r="C26" i="4"/>
  <c r="AE341" i="4"/>
  <c r="AE337" i="4"/>
  <c r="AE333" i="4"/>
  <c r="AE329" i="4"/>
  <c r="AE325" i="4"/>
  <c r="AE321" i="4"/>
  <c r="AE317" i="4"/>
  <c r="AE313" i="4"/>
  <c r="AE309" i="4"/>
  <c r="AE305" i="4"/>
  <c r="AE301" i="4"/>
  <c r="AE297" i="4"/>
  <c r="AE293" i="4"/>
  <c r="AE289" i="4"/>
  <c r="AE285" i="4"/>
  <c r="AE281" i="4"/>
  <c r="AE277" i="4"/>
  <c r="AE273" i="4"/>
  <c r="AE269" i="4"/>
  <c r="AE265" i="4"/>
  <c r="AE261" i="4"/>
  <c r="AE257" i="4"/>
  <c r="AE253" i="4"/>
  <c r="AE249" i="4"/>
  <c r="AE245" i="4"/>
  <c r="AE241" i="4"/>
  <c r="AE237" i="4"/>
  <c r="AE233" i="4"/>
  <c r="AE229" i="4"/>
  <c r="AE225" i="4"/>
  <c r="AE221" i="4"/>
  <c r="AE217" i="4"/>
  <c r="AE213" i="4"/>
  <c r="AE209" i="4"/>
  <c r="AE205" i="4"/>
  <c r="AE342" i="4"/>
  <c r="AE338" i="4"/>
  <c r="AE334" i="4"/>
  <c r="AE330" i="4"/>
  <c r="AE326" i="4"/>
  <c r="AE322" i="4"/>
  <c r="AE318" i="4"/>
  <c r="AE314" i="4"/>
  <c r="AE310" i="4"/>
  <c r="AE306" i="4"/>
  <c r="AE302" i="4"/>
  <c r="AE298" i="4"/>
  <c r="AE294" i="4"/>
  <c r="AE290" i="4"/>
  <c r="AE286" i="4"/>
  <c r="AE282" i="4"/>
  <c r="AE278" i="4"/>
  <c r="AE274" i="4"/>
  <c r="AE270" i="4"/>
  <c r="AE266" i="4"/>
  <c r="AE262" i="4"/>
  <c r="AE258" i="4"/>
  <c r="AE254" i="4"/>
  <c r="AE250" i="4"/>
  <c r="AE246" i="4"/>
  <c r="AE242" i="4"/>
  <c r="AE238" i="4"/>
  <c r="AE234" i="4"/>
  <c r="AE230" i="4"/>
  <c r="AE226" i="4"/>
  <c r="AE222" i="4"/>
  <c r="AE218" i="4"/>
  <c r="AE214" i="4"/>
  <c r="AE210" i="4"/>
  <c r="AE206" i="4"/>
  <c r="AE202" i="4"/>
  <c r="AE198" i="4"/>
  <c r="AE194" i="4"/>
  <c r="AE190" i="4"/>
  <c r="AE186" i="4"/>
  <c r="AE182" i="4"/>
  <c r="AE178" i="4"/>
  <c r="AE174" i="4"/>
  <c r="AE170" i="4"/>
  <c r="AE166" i="4"/>
  <c r="AE162" i="4"/>
  <c r="AE158" i="4"/>
  <c r="AE154" i="4"/>
  <c r="AE150" i="4"/>
  <c r="AE146" i="4"/>
  <c r="AE142" i="4"/>
  <c r="AE138" i="4"/>
  <c r="AE134" i="4"/>
  <c r="AE130" i="4"/>
  <c r="AE126" i="4"/>
  <c r="AE122" i="4"/>
  <c r="AE118" i="4"/>
  <c r="AE114" i="4"/>
  <c r="AE110" i="4"/>
  <c r="AE106" i="4"/>
  <c r="AE102" i="4"/>
  <c r="AE98" i="4"/>
  <c r="AE94" i="4"/>
  <c r="AE90" i="4"/>
  <c r="AE86" i="4"/>
  <c r="AE82" i="4"/>
  <c r="AE78" i="4"/>
  <c r="AE74" i="4"/>
  <c r="AE70" i="4"/>
  <c r="AE66" i="4"/>
  <c r="AE62" i="4"/>
  <c r="AE58" i="4"/>
  <c r="AE54" i="4"/>
  <c r="AE50" i="4"/>
  <c r="AE46" i="4"/>
  <c r="AE42" i="4"/>
  <c r="AE38" i="4"/>
  <c r="AE34" i="4"/>
  <c r="AE30" i="4"/>
  <c r="AE26" i="4"/>
  <c r="AE343" i="4"/>
  <c r="AE335" i="4"/>
  <c r="AE327" i="4"/>
  <c r="AE319" i="4"/>
  <c r="AE311" i="4"/>
  <c r="AE303" i="4"/>
  <c r="AE295" i="4"/>
  <c r="AE287" i="4"/>
  <c r="AE279" i="4"/>
  <c r="AE271" i="4"/>
  <c r="AE263" i="4"/>
  <c r="AE255" i="4"/>
  <c r="AE247" i="4"/>
  <c r="AE239" i="4"/>
  <c r="AE231" i="4"/>
  <c r="AE223" i="4"/>
  <c r="AE215" i="4"/>
  <c r="AE207" i="4"/>
  <c r="AE200" i="4"/>
  <c r="AE195" i="4"/>
  <c r="AE189" i="4"/>
  <c r="AE184" i="4"/>
  <c r="AE179" i="4"/>
  <c r="AE173" i="4"/>
  <c r="AE168" i="4"/>
  <c r="AE163" i="4"/>
  <c r="AE157" i="4"/>
  <c r="AE152" i="4"/>
  <c r="AE147" i="4"/>
  <c r="AE141" i="4"/>
  <c r="AE136" i="4"/>
  <c r="AE131" i="4"/>
  <c r="AE125" i="4"/>
  <c r="AE120" i="4"/>
  <c r="AE115" i="4"/>
  <c r="AE109" i="4"/>
  <c r="AE104" i="4"/>
  <c r="AE99" i="4"/>
  <c r="AE93" i="4"/>
  <c r="AE88" i="4"/>
  <c r="AE83" i="4"/>
  <c r="AE77" i="4"/>
  <c r="AE72" i="4"/>
  <c r="AE67" i="4"/>
  <c r="AE61" i="4"/>
  <c r="AE56" i="4"/>
  <c r="AE51" i="4"/>
  <c r="AE45" i="4"/>
  <c r="AE40" i="4"/>
  <c r="AE35" i="4"/>
  <c r="AE29" i="4"/>
  <c r="AE24" i="4"/>
  <c r="AE336" i="4"/>
  <c r="AE328" i="4"/>
  <c r="AE320" i="4"/>
  <c r="AE312" i="4"/>
  <c r="AE304" i="4"/>
  <c r="AE296" i="4"/>
  <c r="AE288" i="4"/>
  <c r="AE280" i="4"/>
  <c r="AE272" i="4"/>
  <c r="AE264" i="4"/>
  <c r="AE256" i="4"/>
  <c r="AE248" i="4"/>
  <c r="AE240" i="4"/>
  <c r="AE232" i="4"/>
  <c r="AE224" i="4"/>
  <c r="AE216" i="4"/>
  <c r="AE208" i="4"/>
  <c r="AE201" i="4"/>
  <c r="AE196" i="4"/>
  <c r="AE191" i="4"/>
  <c r="AE185" i="4"/>
  <c r="AE180" i="4"/>
  <c r="AE175" i="4"/>
  <c r="AE169" i="4"/>
  <c r="AE164" i="4"/>
  <c r="AE159" i="4"/>
  <c r="AE153" i="4"/>
  <c r="AE148" i="4"/>
  <c r="AE143" i="4"/>
  <c r="AE137" i="4"/>
  <c r="AE132" i="4"/>
  <c r="AE127" i="4"/>
  <c r="AE121" i="4"/>
  <c r="AE116" i="4"/>
  <c r="AE111" i="4"/>
  <c r="AE105" i="4"/>
  <c r="AE100" i="4"/>
  <c r="AE95" i="4"/>
  <c r="AE89" i="4"/>
  <c r="AE84" i="4"/>
  <c r="AE79" i="4"/>
  <c r="AE73" i="4"/>
  <c r="AE68" i="4"/>
  <c r="AE63" i="4"/>
  <c r="AE57" i="4"/>
  <c r="AE52" i="4"/>
  <c r="AE47" i="4"/>
  <c r="AE41" i="4"/>
  <c r="AE36" i="4"/>
  <c r="AE31" i="4"/>
  <c r="AE25" i="4"/>
  <c r="AE339" i="4"/>
  <c r="AE323" i="4"/>
  <c r="AE307" i="4"/>
  <c r="AE291" i="4"/>
  <c r="AE275" i="4"/>
  <c r="AE259" i="4"/>
  <c r="AE243" i="4"/>
  <c r="AE227" i="4"/>
  <c r="AE211" i="4"/>
  <c r="AE197" i="4"/>
  <c r="AE187" i="4"/>
  <c r="AE176" i="4"/>
  <c r="AE165" i="4"/>
  <c r="AE155" i="4"/>
  <c r="AE144" i="4"/>
  <c r="AE133" i="4"/>
  <c r="AE123" i="4"/>
  <c r="AE112" i="4"/>
  <c r="AE101" i="4"/>
  <c r="AE91" i="4"/>
  <c r="AE80" i="4"/>
  <c r="AE69" i="4"/>
  <c r="AE59" i="4"/>
  <c r="AE48" i="4"/>
  <c r="AE37" i="4"/>
  <c r="AE27" i="4"/>
  <c r="AE332" i="4"/>
  <c r="AE316" i="4"/>
  <c r="AE300" i="4"/>
  <c r="AE284" i="4"/>
  <c r="AE268" i="4"/>
  <c r="AE252" i="4"/>
  <c r="AE236" i="4"/>
  <c r="AE220" i="4"/>
  <c r="AE204" i="4"/>
  <c r="AE193" i="4"/>
  <c r="AE183" i="4"/>
  <c r="AE172" i="4"/>
  <c r="AE161" i="4"/>
  <c r="AE151" i="4"/>
  <c r="AE140" i="4"/>
  <c r="AE129" i="4"/>
  <c r="AE119" i="4"/>
  <c r="AE108" i="4"/>
  <c r="AE97" i="4"/>
  <c r="AE87" i="4"/>
  <c r="AE76" i="4"/>
  <c r="AE65" i="4"/>
  <c r="AE55" i="4"/>
  <c r="AE44" i="4"/>
  <c r="AE33" i="4"/>
  <c r="AE23" i="4"/>
  <c r="AE340" i="4"/>
  <c r="AE324" i="4"/>
  <c r="AE308" i="4"/>
  <c r="AE292" i="4"/>
  <c r="AE276" i="4"/>
  <c r="AE260" i="4"/>
  <c r="AE244" i="4"/>
  <c r="AE228" i="4"/>
  <c r="AE212" i="4"/>
  <c r="AE199" i="4"/>
  <c r="AE188" i="4"/>
  <c r="AE177" i="4"/>
  <c r="AE167" i="4"/>
  <c r="AE156" i="4"/>
  <c r="AE145" i="4"/>
  <c r="AE135" i="4"/>
  <c r="AE124" i="4"/>
  <c r="AE113" i="4"/>
  <c r="AE103" i="4"/>
  <c r="AE92" i="4"/>
  <c r="AE81" i="4"/>
  <c r="AE71" i="4"/>
  <c r="AE60" i="4"/>
  <c r="AE49" i="4"/>
  <c r="AE39" i="4"/>
  <c r="AE28" i="4"/>
  <c r="AE283" i="4"/>
  <c r="AE219" i="4"/>
  <c r="AE171" i="4"/>
  <c r="AE128" i="4"/>
  <c r="AE85" i="4"/>
  <c r="AE43" i="4"/>
  <c r="AE331" i="4"/>
  <c r="AE267" i="4"/>
  <c r="AE203" i="4"/>
  <c r="AE160" i="4"/>
  <c r="AE117" i="4"/>
  <c r="AE75" i="4"/>
  <c r="AE32" i="4"/>
  <c r="AE299" i="4"/>
  <c r="AE235" i="4"/>
  <c r="AE181" i="4"/>
  <c r="AE139" i="4"/>
  <c r="AE96" i="4"/>
  <c r="AE53" i="4"/>
  <c r="AE315" i="4"/>
  <c r="AE107" i="4"/>
  <c r="AE251" i="4"/>
  <c r="AE64" i="4"/>
  <c r="AE149" i="4"/>
  <c r="AE192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92" i="4"/>
  <c r="L288" i="4"/>
  <c r="L284" i="4"/>
  <c r="L280" i="4"/>
  <c r="L276" i="4"/>
  <c r="L272" i="4"/>
  <c r="L268" i="4"/>
  <c r="L264" i="4"/>
  <c r="L260" i="4"/>
  <c r="L256" i="4"/>
  <c r="L252" i="4"/>
  <c r="L248" i="4"/>
  <c r="L244" i="4"/>
  <c r="L240" i="4"/>
  <c r="L236" i="4"/>
  <c r="L232" i="4"/>
  <c r="L228" i="4"/>
  <c r="L224" i="4"/>
  <c r="L220" i="4"/>
  <c r="L216" i="4"/>
  <c r="L212" i="4"/>
  <c r="L208" i="4"/>
  <c r="L204" i="4"/>
  <c r="L200" i="4"/>
  <c r="L196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338" i="4"/>
  <c r="L330" i="4"/>
  <c r="L322" i="4"/>
  <c r="L314" i="4"/>
  <c r="L306" i="4"/>
  <c r="L298" i="4"/>
  <c r="L290" i="4"/>
  <c r="L282" i="4"/>
  <c r="L274" i="4"/>
  <c r="L266" i="4"/>
  <c r="L258" i="4"/>
  <c r="L250" i="4"/>
  <c r="L242" i="4"/>
  <c r="L234" i="4"/>
  <c r="L226" i="4"/>
  <c r="L218" i="4"/>
  <c r="L210" i="4"/>
  <c r="L202" i="4"/>
  <c r="L194" i="4"/>
  <c r="L186" i="4"/>
  <c r="L178" i="4"/>
  <c r="L170" i="4"/>
  <c r="L162" i="4"/>
  <c r="L154" i="4"/>
  <c r="L146" i="4"/>
  <c r="L138" i="4"/>
  <c r="L130" i="4"/>
  <c r="L122" i="4"/>
  <c r="L114" i="4"/>
  <c r="L106" i="4"/>
  <c r="L98" i="4"/>
  <c r="L91" i="4"/>
  <c r="L86" i="4"/>
  <c r="L80" i="4"/>
  <c r="L75" i="4"/>
  <c r="L70" i="4"/>
  <c r="L64" i="4"/>
  <c r="L59" i="4"/>
  <c r="L54" i="4"/>
  <c r="L48" i="4"/>
  <c r="L43" i="4"/>
  <c r="L38" i="4"/>
  <c r="L32" i="4"/>
  <c r="L27" i="4"/>
  <c r="L343" i="4"/>
  <c r="L335" i="4"/>
  <c r="L327" i="4"/>
  <c r="L319" i="4"/>
  <c r="L311" i="4"/>
  <c r="L303" i="4"/>
  <c r="L295" i="4"/>
  <c r="L287" i="4"/>
  <c r="L279" i="4"/>
  <c r="L271" i="4"/>
  <c r="L263" i="4"/>
  <c r="L255" i="4"/>
  <c r="L247" i="4"/>
  <c r="L239" i="4"/>
  <c r="L231" i="4"/>
  <c r="L223" i="4"/>
  <c r="L215" i="4"/>
  <c r="L207" i="4"/>
  <c r="L199" i="4"/>
  <c r="L191" i="4"/>
  <c r="L183" i="4"/>
  <c r="L175" i="4"/>
  <c r="L167" i="4"/>
  <c r="L159" i="4"/>
  <c r="L151" i="4"/>
  <c r="L143" i="4"/>
  <c r="L135" i="4"/>
  <c r="L127" i="4"/>
  <c r="L119" i="4"/>
  <c r="L111" i="4"/>
  <c r="L103" i="4"/>
  <c r="L95" i="4"/>
  <c r="L90" i="4"/>
  <c r="L84" i="4"/>
  <c r="L79" i="4"/>
  <c r="L74" i="4"/>
  <c r="L68" i="4"/>
  <c r="L63" i="4"/>
  <c r="L58" i="4"/>
  <c r="L52" i="4"/>
  <c r="L47" i="4"/>
  <c r="L42" i="4"/>
  <c r="L36" i="4"/>
  <c r="L31" i="4"/>
  <c r="L26" i="4"/>
  <c r="L339" i="4"/>
  <c r="L331" i="4"/>
  <c r="L323" i="4"/>
  <c r="L315" i="4"/>
  <c r="L307" i="4"/>
  <c r="L299" i="4"/>
  <c r="L291" i="4"/>
  <c r="L283" i="4"/>
  <c r="L275" i="4"/>
  <c r="L267" i="4"/>
  <c r="L259" i="4"/>
  <c r="L251" i="4"/>
  <c r="L243" i="4"/>
  <c r="L235" i="4"/>
  <c r="L227" i="4"/>
  <c r="L219" i="4"/>
  <c r="L211" i="4"/>
  <c r="L203" i="4"/>
  <c r="L195" i="4"/>
  <c r="L187" i="4"/>
  <c r="L179" i="4"/>
  <c r="L171" i="4"/>
  <c r="L163" i="4"/>
  <c r="L155" i="4"/>
  <c r="L147" i="4"/>
  <c r="L139" i="4"/>
  <c r="L131" i="4"/>
  <c r="L123" i="4"/>
  <c r="L115" i="4"/>
  <c r="L107" i="4"/>
  <c r="L99" i="4"/>
  <c r="L92" i="4"/>
  <c r="L87" i="4"/>
  <c r="L82" i="4"/>
  <c r="L76" i="4"/>
  <c r="L71" i="4"/>
  <c r="L66" i="4"/>
  <c r="L60" i="4"/>
  <c r="L55" i="4"/>
  <c r="L50" i="4"/>
  <c r="L44" i="4"/>
  <c r="L39" i="4"/>
  <c r="L34" i="4"/>
  <c r="L28" i="4"/>
  <c r="L23" i="4"/>
  <c r="L326" i="4"/>
  <c r="L294" i="4"/>
  <c r="L262" i="4"/>
  <c r="L230" i="4"/>
  <c r="L198" i="4"/>
  <c r="L166" i="4"/>
  <c r="L134" i="4"/>
  <c r="L102" i="4"/>
  <c r="L78" i="4"/>
  <c r="L56" i="4"/>
  <c r="L35" i="4"/>
  <c r="L318" i="4"/>
  <c r="L286" i="4"/>
  <c r="L254" i="4"/>
  <c r="L222" i="4"/>
  <c r="L190" i="4"/>
  <c r="L158" i="4"/>
  <c r="L126" i="4"/>
  <c r="L94" i="4"/>
  <c r="L72" i="4"/>
  <c r="L51" i="4"/>
  <c r="L30" i="4"/>
  <c r="L334" i="4"/>
  <c r="L302" i="4"/>
  <c r="L270" i="4"/>
  <c r="L238" i="4"/>
  <c r="L206" i="4"/>
  <c r="L174" i="4"/>
  <c r="L142" i="4"/>
  <c r="L110" i="4"/>
  <c r="L83" i="4"/>
  <c r="L62" i="4"/>
  <c r="L40" i="4"/>
  <c r="L246" i="4"/>
  <c r="L118" i="4"/>
  <c r="L24" i="4"/>
  <c r="L342" i="4"/>
  <c r="L214" i="4"/>
  <c r="L88" i="4"/>
  <c r="L278" i="4"/>
  <c r="L150" i="4"/>
  <c r="L46" i="4"/>
  <c r="L310" i="4"/>
  <c r="L182" i="4"/>
  <c r="L67" i="4"/>
  <c r="U341" i="4"/>
  <c r="U337" i="4"/>
  <c r="U333" i="4"/>
  <c r="U329" i="4"/>
  <c r="U325" i="4"/>
  <c r="U321" i="4"/>
  <c r="U317" i="4"/>
  <c r="U313" i="4"/>
  <c r="U309" i="4"/>
  <c r="U305" i="4"/>
  <c r="U301" i="4"/>
  <c r="U297" i="4"/>
  <c r="U293" i="4"/>
  <c r="U289" i="4"/>
  <c r="U285" i="4"/>
  <c r="U281" i="4"/>
  <c r="U277" i="4"/>
  <c r="U273" i="4"/>
  <c r="U269" i="4"/>
  <c r="U265" i="4"/>
  <c r="U261" i="4"/>
  <c r="U257" i="4"/>
  <c r="U253" i="4"/>
  <c r="U249" i="4"/>
  <c r="U245" i="4"/>
  <c r="U241" i="4"/>
  <c r="U237" i="4"/>
  <c r="U233" i="4"/>
  <c r="U229" i="4"/>
  <c r="U225" i="4"/>
  <c r="U221" i="4"/>
  <c r="U217" i="4"/>
  <c r="U213" i="4"/>
  <c r="U209" i="4"/>
  <c r="U205" i="4"/>
  <c r="U201" i="4"/>
  <c r="U197" i="4"/>
  <c r="U193" i="4"/>
  <c r="U189" i="4"/>
  <c r="U185" i="4"/>
  <c r="U181" i="4"/>
  <c r="U177" i="4"/>
  <c r="U173" i="4"/>
  <c r="U169" i="4"/>
  <c r="U165" i="4"/>
  <c r="U161" i="4"/>
  <c r="U157" i="4"/>
  <c r="U153" i="4"/>
  <c r="U149" i="4"/>
  <c r="U145" i="4"/>
  <c r="U141" i="4"/>
  <c r="U137" i="4"/>
  <c r="U133" i="4"/>
  <c r="U129" i="4"/>
  <c r="U125" i="4"/>
  <c r="U121" i="4"/>
  <c r="U117" i="4"/>
  <c r="U113" i="4"/>
  <c r="U109" i="4"/>
  <c r="U105" i="4"/>
  <c r="U101" i="4"/>
  <c r="U97" i="4"/>
  <c r="U93" i="4"/>
  <c r="U89" i="4"/>
  <c r="U85" i="4"/>
  <c r="U81" i="4"/>
  <c r="U77" i="4"/>
  <c r="U73" i="4"/>
  <c r="U69" i="4"/>
  <c r="U65" i="4"/>
  <c r="U61" i="4"/>
  <c r="U57" i="4"/>
  <c r="U53" i="4"/>
  <c r="U49" i="4"/>
  <c r="U45" i="4"/>
  <c r="U41" i="4"/>
  <c r="U37" i="4"/>
  <c r="U33" i="4"/>
  <c r="U29" i="4"/>
  <c r="U25" i="4"/>
  <c r="U343" i="4"/>
  <c r="U338" i="4"/>
  <c r="U332" i="4"/>
  <c r="U327" i="4"/>
  <c r="U322" i="4"/>
  <c r="U316" i="4"/>
  <c r="U311" i="4"/>
  <c r="U306" i="4"/>
  <c r="U300" i="4"/>
  <c r="U295" i="4"/>
  <c r="U290" i="4"/>
  <c r="U284" i="4"/>
  <c r="U279" i="4"/>
  <c r="U274" i="4"/>
  <c r="U268" i="4"/>
  <c r="U263" i="4"/>
  <c r="U258" i="4"/>
  <c r="U252" i="4"/>
  <c r="U247" i="4"/>
  <c r="U242" i="4"/>
  <c r="U236" i="4"/>
  <c r="U231" i="4"/>
  <c r="U226" i="4"/>
  <c r="U220" i="4"/>
  <c r="U215" i="4"/>
  <c r="U210" i="4"/>
  <c r="U204" i="4"/>
  <c r="U199" i="4"/>
  <c r="U194" i="4"/>
  <c r="U188" i="4"/>
  <c r="U183" i="4"/>
  <c r="U178" i="4"/>
  <c r="U172" i="4"/>
  <c r="U167" i="4"/>
  <c r="U162" i="4"/>
  <c r="U156" i="4"/>
  <c r="U151" i="4"/>
  <c r="U146" i="4"/>
  <c r="U140" i="4"/>
  <c r="U135" i="4"/>
  <c r="U130" i="4"/>
  <c r="U124" i="4"/>
  <c r="U119" i="4"/>
  <c r="U114" i="4"/>
  <c r="U108" i="4"/>
  <c r="U103" i="4"/>
  <c r="U98" i="4"/>
  <c r="U92" i="4"/>
  <c r="U87" i="4"/>
  <c r="U82" i="4"/>
  <c r="U76" i="4"/>
  <c r="U71" i="4"/>
  <c r="U66" i="4"/>
  <c r="U60" i="4"/>
  <c r="U55" i="4"/>
  <c r="U50" i="4"/>
  <c r="U44" i="4"/>
  <c r="U39" i="4"/>
  <c r="U34" i="4"/>
  <c r="U28" i="4"/>
  <c r="U23" i="4"/>
  <c r="U339" i="4"/>
  <c r="U334" i="4"/>
  <c r="U328" i="4"/>
  <c r="U323" i="4"/>
  <c r="U318" i="4"/>
  <c r="U312" i="4"/>
  <c r="U307" i="4"/>
  <c r="U302" i="4"/>
  <c r="U296" i="4"/>
  <c r="U291" i="4"/>
  <c r="U286" i="4"/>
  <c r="U280" i="4"/>
  <c r="U275" i="4"/>
  <c r="U270" i="4"/>
  <c r="U264" i="4"/>
  <c r="U259" i="4"/>
  <c r="U254" i="4"/>
  <c r="U248" i="4"/>
  <c r="U243" i="4"/>
  <c r="U238" i="4"/>
  <c r="U232" i="4"/>
  <c r="U227" i="4"/>
  <c r="U222" i="4"/>
  <c r="U216" i="4"/>
  <c r="U211" i="4"/>
  <c r="U206" i="4"/>
  <c r="U200" i="4"/>
  <c r="U195" i="4"/>
  <c r="U190" i="4"/>
  <c r="U184" i="4"/>
  <c r="U179" i="4"/>
  <c r="U174" i="4"/>
  <c r="U168" i="4"/>
  <c r="U163" i="4"/>
  <c r="U158" i="4"/>
  <c r="U152" i="4"/>
  <c r="U147" i="4"/>
  <c r="U142" i="4"/>
  <c r="U136" i="4"/>
  <c r="U131" i="4"/>
  <c r="U126" i="4"/>
  <c r="U120" i="4"/>
  <c r="U115" i="4"/>
  <c r="U110" i="4"/>
  <c r="U104" i="4"/>
  <c r="U99" i="4"/>
  <c r="U94" i="4"/>
  <c r="U88" i="4"/>
  <c r="U83" i="4"/>
  <c r="U78" i="4"/>
  <c r="U72" i="4"/>
  <c r="U67" i="4"/>
  <c r="U62" i="4"/>
  <c r="U56" i="4"/>
  <c r="U51" i="4"/>
  <c r="U46" i="4"/>
  <c r="U40" i="4"/>
  <c r="U35" i="4"/>
  <c r="U30" i="4"/>
  <c r="U24" i="4"/>
  <c r="U335" i="4"/>
  <c r="U324" i="4"/>
  <c r="U314" i="4"/>
  <c r="U303" i="4"/>
  <c r="U292" i="4"/>
  <c r="U282" i="4"/>
  <c r="U271" i="4"/>
  <c r="U260" i="4"/>
  <c r="U250" i="4"/>
  <c r="U239" i="4"/>
  <c r="U228" i="4"/>
  <c r="U218" i="4"/>
  <c r="U207" i="4"/>
  <c r="U196" i="4"/>
  <c r="U186" i="4"/>
  <c r="U175" i="4"/>
  <c r="U164" i="4"/>
  <c r="U154" i="4"/>
  <c r="U143" i="4"/>
  <c r="U132" i="4"/>
  <c r="U122" i="4"/>
  <c r="U111" i="4"/>
  <c r="U100" i="4"/>
  <c r="U90" i="4"/>
  <c r="U79" i="4"/>
  <c r="U68" i="4"/>
  <c r="U58" i="4"/>
  <c r="U47" i="4"/>
  <c r="U36" i="4"/>
  <c r="U26" i="4"/>
  <c r="U342" i="4"/>
  <c r="U331" i="4"/>
  <c r="U320" i="4"/>
  <c r="U310" i="4"/>
  <c r="U299" i="4"/>
  <c r="U288" i="4"/>
  <c r="U278" i="4"/>
  <c r="U267" i="4"/>
  <c r="U256" i="4"/>
  <c r="U246" i="4"/>
  <c r="U235" i="4"/>
  <c r="U224" i="4"/>
  <c r="U214" i="4"/>
  <c r="U203" i="4"/>
  <c r="U192" i="4"/>
  <c r="U182" i="4"/>
  <c r="U171" i="4"/>
  <c r="U160" i="4"/>
  <c r="U150" i="4"/>
  <c r="U139" i="4"/>
  <c r="U128" i="4"/>
  <c r="U118" i="4"/>
  <c r="U107" i="4"/>
  <c r="U96" i="4"/>
  <c r="U86" i="4"/>
  <c r="U75" i="4"/>
  <c r="U64" i="4"/>
  <c r="U54" i="4"/>
  <c r="U43" i="4"/>
  <c r="U32" i="4"/>
  <c r="U336" i="4"/>
  <c r="U326" i="4"/>
  <c r="U315" i="4"/>
  <c r="U304" i="4"/>
  <c r="U294" i="4"/>
  <c r="U283" i="4"/>
  <c r="U272" i="4"/>
  <c r="U262" i="4"/>
  <c r="U251" i="4"/>
  <c r="U240" i="4"/>
  <c r="U230" i="4"/>
  <c r="U219" i="4"/>
  <c r="U208" i="4"/>
  <c r="U198" i="4"/>
  <c r="U187" i="4"/>
  <c r="U176" i="4"/>
  <c r="U166" i="4"/>
  <c r="U155" i="4"/>
  <c r="U144" i="4"/>
  <c r="U134" i="4"/>
  <c r="U123" i="4"/>
  <c r="U112" i="4"/>
  <c r="U102" i="4"/>
  <c r="U91" i="4"/>
  <c r="U80" i="4"/>
  <c r="U70" i="4"/>
  <c r="U59" i="4"/>
  <c r="U48" i="4"/>
  <c r="U38" i="4"/>
  <c r="U27" i="4"/>
  <c r="U308" i="4"/>
  <c r="U266" i="4"/>
  <c r="U223" i="4"/>
  <c r="U180" i="4"/>
  <c r="U138" i="4"/>
  <c r="U95" i="4"/>
  <c r="U52" i="4"/>
  <c r="U340" i="4"/>
  <c r="U298" i="4"/>
  <c r="U255" i="4"/>
  <c r="U212" i="4"/>
  <c r="U170" i="4"/>
  <c r="U127" i="4"/>
  <c r="U84" i="4"/>
  <c r="U42" i="4"/>
  <c r="U319" i="4"/>
  <c r="U276" i="4"/>
  <c r="U234" i="4"/>
  <c r="U191" i="4"/>
  <c r="U148" i="4"/>
  <c r="U106" i="4"/>
  <c r="U63" i="4"/>
  <c r="U330" i="4"/>
  <c r="U159" i="4"/>
  <c r="U287" i="4"/>
  <c r="U116" i="4"/>
  <c r="U202" i="4"/>
  <c r="U31" i="4"/>
  <c r="U244" i="4"/>
  <c r="U74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340" i="4"/>
  <c r="F335" i="4"/>
  <c r="F330" i="4"/>
  <c r="F324" i="4"/>
  <c r="F319" i="4"/>
  <c r="F314" i="4"/>
  <c r="F308" i="4"/>
  <c r="F303" i="4"/>
  <c r="F298" i="4"/>
  <c r="F292" i="4"/>
  <c r="F287" i="4"/>
  <c r="F282" i="4"/>
  <c r="F276" i="4"/>
  <c r="F271" i="4"/>
  <c r="F266" i="4"/>
  <c r="F260" i="4"/>
  <c r="F255" i="4"/>
  <c r="F250" i="4"/>
  <c r="F244" i="4"/>
  <c r="F239" i="4"/>
  <c r="F234" i="4"/>
  <c r="F228" i="4"/>
  <c r="F223" i="4"/>
  <c r="F218" i="4"/>
  <c r="F212" i="4"/>
  <c r="F207" i="4"/>
  <c r="F202" i="4"/>
  <c r="F196" i="4"/>
  <c r="F191" i="4"/>
  <c r="F186" i="4"/>
  <c r="F180" i="4"/>
  <c r="F175" i="4"/>
  <c r="F170" i="4"/>
  <c r="F164" i="4"/>
  <c r="F159" i="4"/>
  <c r="F154" i="4"/>
  <c r="F148" i="4"/>
  <c r="F143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342" i="4"/>
  <c r="F336" i="4"/>
  <c r="F331" i="4"/>
  <c r="F326" i="4"/>
  <c r="F320" i="4"/>
  <c r="F315" i="4"/>
  <c r="F310" i="4"/>
  <c r="F304" i="4"/>
  <c r="F299" i="4"/>
  <c r="F294" i="4"/>
  <c r="F288" i="4"/>
  <c r="F283" i="4"/>
  <c r="F278" i="4"/>
  <c r="F272" i="4"/>
  <c r="F267" i="4"/>
  <c r="F262" i="4"/>
  <c r="F256" i="4"/>
  <c r="F251" i="4"/>
  <c r="F246" i="4"/>
  <c r="F240" i="4"/>
  <c r="F235" i="4"/>
  <c r="F230" i="4"/>
  <c r="F224" i="4"/>
  <c r="F219" i="4"/>
  <c r="F214" i="4"/>
  <c r="F208" i="4"/>
  <c r="F203" i="4"/>
  <c r="F198" i="4"/>
  <c r="F192" i="4"/>
  <c r="F187" i="4"/>
  <c r="F182" i="4"/>
  <c r="F176" i="4"/>
  <c r="F171" i="4"/>
  <c r="F166" i="4"/>
  <c r="F160" i="4"/>
  <c r="F155" i="4"/>
  <c r="F150" i="4"/>
  <c r="F144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343" i="4"/>
  <c r="F332" i="4"/>
  <c r="F322" i="4"/>
  <c r="F311" i="4"/>
  <c r="F300" i="4"/>
  <c r="F290" i="4"/>
  <c r="F279" i="4"/>
  <c r="F268" i="4"/>
  <c r="F258" i="4"/>
  <c r="F247" i="4"/>
  <c r="F236" i="4"/>
  <c r="F226" i="4"/>
  <c r="F215" i="4"/>
  <c r="F204" i="4"/>
  <c r="F194" i="4"/>
  <c r="F183" i="4"/>
  <c r="F172" i="4"/>
  <c r="F162" i="4"/>
  <c r="F151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339" i="4"/>
  <c r="F328" i="4"/>
  <c r="F318" i="4"/>
  <c r="F307" i="4"/>
  <c r="F296" i="4"/>
  <c r="F286" i="4"/>
  <c r="F275" i="4"/>
  <c r="F264" i="4"/>
  <c r="F254" i="4"/>
  <c r="F243" i="4"/>
  <c r="F232" i="4"/>
  <c r="F222" i="4"/>
  <c r="F211" i="4"/>
  <c r="F200" i="4"/>
  <c r="F190" i="4"/>
  <c r="F179" i="4"/>
  <c r="F168" i="4"/>
  <c r="F158" i="4"/>
  <c r="F147" i="4"/>
  <c r="F137" i="4"/>
  <c r="F129" i="4"/>
  <c r="F121" i="4"/>
  <c r="F113" i="4"/>
  <c r="F105" i="4"/>
  <c r="F97" i="4"/>
  <c r="F89" i="4"/>
  <c r="F81" i="4"/>
  <c r="F73" i="4"/>
  <c r="F65" i="4"/>
  <c r="F57" i="4"/>
  <c r="F49" i="4"/>
  <c r="F41" i="4"/>
  <c r="F33" i="4"/>
  <c r="F25" i="4"/>
  <c r="F334" i="4"/>
  <c r="F323" i="4"/>
  <c r="F312" i="4"/>
  <c r="F302" i="4"/>
  <c r="F291" i="4"/>
  <c r="F280" i="4"/>
  <c r="F270" i="4"/>
  <c r="F259" i="4"/>
  <c r="F248" i="4"/>
  <c r="F238" i="4"/>
  <c r="F227" i="4"/>
  <c r="F216" i="4"/>
  <c r="F206" i="4"/>
  <c r="F195" i="4"/>
  <c r="F184" i="4"/>
  <c r="F174" i="4"/>
  <c r="F163" i="4"/>
  <c r="F152" i="4"/>
  <c r="F142" i="4"/>
  <c r="F133" i="4"/>
  <c r="F125" i="4"/>
  <c r="F117" i="4"/>
  <c r="F109" i="4"/>
  <c r="F101" i="4"/>
  <c r="F93" i="4"/>
  <c r="F85" i="4"/>
  <c r="F77" i="4"/>
  <c r="F69" i="4"/>
  <c r="F61" i="4"/>
  <c r="F53" i="4"/>
  <c r="F45" i="4"/>
  <c r="F37" i="4"/>
  <c r="F29" i="4"/>
  <c r="F306" i="4"/>
  <c r="F263" i="4"/>
  <c r="F220" i="4"/>
  <c r="F178" i="4"/>
  <c r="F136" i="4"/>
  <c r="F104" i="4"/>
  <c r="F72" i="4"/>
  <c r="F40" i="4"/>
  <c r="F327" i="4"/>
  <c r="F199" i="4"/>
  <c r="F56" i="4"/>
  <c r="F338" i="4"/>
  <c r="F295" i="4"/>
  <c r="F252" i="4"/>
  <c r="F210" i="4"/>
  <c r="F167" i="4"/>
  <c r="F128" i="4"/>
  <c r="F96" i="4"/>
  <c r="F64" i="4"/>
  <c r="F32" i="4"/>
  <c r="F242" i="4"/>
  <c r="F120" i="4"/>
  <c r="F24" i="4"/>
  <c r="F316" i="4"/>
  <c r="F274" i="4"/>
  <c r="F231" i="4"/>
  <c r="F188" i="4"/>
  <c r="F146" i="4"/>
  <c r="F112" i="4"/>
  <c r="F80" i="4"/>
  <c r="F48" i="4"/>
  <c r="F284" i="4"/>
  <c r="F156" i="4"/>
  <c r="F88" i="4"/>
  <c r="I343" i="4"/>
  <c r="I339" i="4"/>
  <c r="N339" i="4" s="1"/>
  <c r="I335" i="4"/>
  <c r="N335" i="4" s="1"/>
  <c r="I331" i="4"/>
  <c r="N331" i="4" s="1"/>
  <c r="I327" i="4"/>
  <c r="N327" i="4" s="1"/>
  <c r="I323" i="4"/>
  <c r="N323" i="4" s="1"/>
  <c r="I319" i="4"/>
  <c r="N319" i="4" s="1"/>
  <c r="I315" i="4"/>
  <c r="N315" i="4" s="1"/>
  <c r="I311" i="4"/>
  <c r="I307" i="4"/>
  <c r="N307" i="4" s="1"/>
  <c r="I303" i="4"/>
  <c r="N303" i="4" s="1"/>
  <c r="I299" i="4"/>
  <c r="N299" i="4" s="1"/>
  <c r="I295" i="4"/>
  <c r="N295" i="4" s="1"/>
  <c r="I291" i="4"/>
  <c r="N291" i="4" s="1"/>
  <c r="I287" i="4"/>
  <c r="N287" i="4" s="1"/>
  <c r="I283" i="4"/>
  <c r="N283" i="4" s="1"/>
  <c r="I279" i="4"/>
  <c r="I275" i="4"/>
  <c r="N275" i="4" s="1"/>
  <c r="I271" i="4"/>
  <c r="N271" i="4" s="1"/>
  <c r="I267" i="4"/>
  <c r="N267" i="4" s="1"/>
  <c r="I263" i="4"/>
  <c r="N263" i="4" s="1"/>
  <c r="I259" i="4"/>
  <c r="N259" i="4" s="1"/>
  <c r="I255" i="4"/>
  <c r="N255" i="4" s="1"/>
  <c r="I251" i="4"/>
  <c r="N251" i="4" s="1"/>
  <c r="I247" i="4"/>
  <c r="I243" i="4"/>
  <c r="N243" i="4" s="1"/>
  <c r="I239" i="4"/>
  <c r="N239" i="4" s="1"/>
  <c r="I235" i="4"/>
  <c r="N235" i="4" s="1"/>
  <c r="I231" i="4"/>
  <c r="N231" i="4" s="1"/>
  <c r="I227" i="4"/>
  <c r="N227" i="4" s="1"/>
  <c r="I223" i="4"/>
  <c r="N223" i="4" s="1"/>
  <c r="I219" i="4"/>
  <c r="N219" i="4" s="1"/>
  <c r="I215" i="4"/>
  <c r="N215" i="4" s="1"/>
  <c r="I211" i="4"/>
  <c r="N211" i="4" s="1"/>
  <c r="I207" i="4"/>
  <c r="N207" i="4" s="1"/>
  <c r="I203" i="4"/>
  <c r="N203" i="4" s="1"/>
  <c r="I199" i="4"/>
  <c r="N199" i="4" s="1"/>
  <c r="I195" i="4"/>
  <c r="N195" i="4" s="1"/>
  <c r="I191" i="4"/>
  <c r="N191" i="4" s="1"/>
  <c r="I187" i="4"/>
  <c r="N187" i="4" s="1"/>
  <c r="I183" i="4"/>
  <c r="N183" i="4" s="1"/>
  <c r="I179" i="4"/>
  <c r="N179" i="4" s="1"/>
  <c r="I175" i="4"/>
  <c r="N175" i="4" s="1"/>
  <c r="I171" i="4"/>
  <c r="N171" i="4" s="1"/>
  <c r="I167" i="4"/>
  <c r="N167" i="4" s="1"/>
  <c r="I163" i="4"/>
  <c r="N163" i="4" s="1"/>
  <c r="I159" i="4"/>
  <c r="N159" i="4" s="1"/>
  <c r="I155" i="4"/>
  <c r="N155" i="4" s="1"/>
  <c r="I151" i="4"/>
  <c r="N151" i="4" s="1"/>
  <c r="I147" i="4"/>
  <c r="N147" i="4" s="1"/>
  <c r="I143" i="4"/>
  <c r="N143" i="4" s="1"/>
  <c r="I139" i="4"/>
  <c r="N139" i="4" s="1"/>
  <c r="I135" i="4"/>
  <c r="N135" i="4" s="1"/>
  <c r="I131" i="4"/>
  <c r="N131" i="4" s="1"/>
  <c r="I127" i="4"/>
  <c r="N127" i="4" s="1"/>
  <c r="I123" i="4"/>
  <c r="N123" i="4" s="1"/>
  <c r="I119" i="4"/>
  <c r="N119" i="4" s="1"/>
  <c r="I115" i="4"/>
  <c r="N115" i="4" s="1"/>
  <c r="I111" i="4"/>
  <c r="N111" i="4" s="1"/>
  <c r="I107" i="4"/>
  <c r="N107" i="4" s="1"/>
  <c r="I103" i="4"/>
  <c r="N103" i="4" s="1"/>
  <c r="I99" i="4"/>
  <c r="N99" i="4" s="1"/>
  <c r="I95" i="4"/>
  <c r="N95" i="4" s="1"/>
  <c r="I91" i="4"/>
  <c r="N91" i="4" s="1"/>
  <c r="I87" i="4"/>
  <c r="N87" i="4" s="1"/>
  <c r="I83" i="4"/>
  <c r="N83" i="4" s="1"/>
  <c r="I79" i="4"/>
  <c r="N79" i="4" s="1"/>
  <c r="I75" i="4"/>
  <c r="N75" i="4" s="1"/>
  <c r="I71" i="4"/>
  <c r="N71" i="4" s="1"/>
  <c r="I67" i="4"/>
  <c r="N67" i="4" s="1"/>
  <c r="I63" i="4"/>
  <c r="N63" i="4" s="1"/>
  <c r="I59" i="4"/>
  <c r="N59" i="4" s="1"/>
  <c r="I55" i="4"/>
  <c r="N55" i="4" s="1"/>
  <c r="I51" i="4"/>
  <c r="N51" i="4" s="1"/>
  <c r="I47" i="4"/>
  <c r="N47" i="4" s="1"/>
  <c r="I43" i="4"/>
  <c r="N43" i="4" s="1"/>
  <c r="I39" i="4"/>
  <c r="N39" i="4" s="1"/>
  <c r="I35" i="4"/>
  <c r="N35" i="4" s="1"/>
  <c r="I31" i="4"/>
  <c r="N31" i="4" s="1"/>
  <c r="I27" i="4"/>
  <c r="N27" i="4" s="1"/>
  <c r="I23" i="4"/>
  <c r="N23" i="4" s="1"/>
  <c r="I338" i="4"/>
  <c r="N338" i="4" s="1"/>
  <c r="I333" i="4"/>
  <c r="N333" i="4" s="1"/>
  <c r="I328" i="4"/>
  <c r="N328" i="4" s="1"/>
  <c r="I322" i="4"/>
  <c r="N322" i="4" s="1"/>
  <c r="I317" i="4"/>
  <c r="N317" i="4" s="1"/>
  <c r="I312" i="4"/>
  <c r="N312" i="4" s="1"/>
  <c r="I306" i="4"/>
  <c r="N306" i="4" s="1"/>
  <c r="I301" i="4"/>
  <c r="N301" i="4" s="1"/>
  <c r="I296" i="4"/>
  <c r="N296" i="4" s="1"/>
  <c r="I290" i="4"/>
  <c r="N290" i="4" s="1"/>
  <c r="I285" i="4"/>
  <c r="N285" i="4" s="1"/>
  <c r="I280" i="4"/>
  <c r="N280" i="4" s="1"/>
  <c r="I274" i="4"/>
  <c r="N274" i="4" s="1"/>
  <c r="I269" i="4"/>
  <c r="N269" i="4" s="1"/>
  <c r="I264" i="4"/>
  <c r="N264" i="4" s="1"/>
  <c r="I258" i="4"/>
  <c r="N258" i="4" s="1"/>
  <c r="I253" i="4"/>
  <c r="N253" i="4" s="1"/>
  <c r="I248" i="4"/>
  <c r="N248" i="4" s="1"/>
  <c r="I242" i="4"/>
  <c r="N242" i="4" s="1"/>
  <c r="I237" i="4"/>
  <c r="N237" i="4" s="1"/>
  <c r="I232" i="4"/>
  <c r="N232" i="4" s="1"/>
  <c r="I226" i="4"/>
  <c r="N226" i="4" s="1"/>
  <c r="I221" i="4"/>
  <c r="N221" i="4" s="1"/>
  <c r="I216" i="4"/>
  <c r="N216" i="4" s="1"/>
  <c r="I210" i="4"/>
  <c r="N210" i="4" s="1"/>
  <c r="I205" i="4"/>
  <c r="N205" i="4" s="1"/>
  <c r="I200" i="4"/>
  <c r="N200" i="4" s="1"/>
  <c r="I194" i="4"/>
  <c r="N194" i="4" s="1"/>
  <c r="I189" i="4"/>
  <c r="N189" i="4" s="1"/>
  <c r="I184" i="4"/>
  <c r="N184" i="4" s="1"/>
  <c r="I178" i="4"/>
  <c r="N178" i="4" s="1"/>
  <c r="I173" i="4"/>
  <c r="N173" i="4" s="1"/>
  <c r="I168" i="4"/>
  <c r="N168" i="4" s="1"/>
  <c r="I162" i="4"/>
  <c r="N162" i="4" s="1"/>
  <c r="I157" i="4"/>
  <c r="N157" i="4" s="1"/>
  <c r="I152" i="4"/>
  <c r="N152" i="4" s="1"/>
  <c r="I146" i="4"/>
  <c r="N146" i="4" s="1"/>
  <c r="I141" i="4"/>
  <c r="N141" i="4" s="1"/>
  <c r="I136" i="4"/>
  <c r="N136" i="4" s="1"/>
  <c r="I130" i="4"/>
  <c r="N130" i="4" s="1"/>
  <c r="I125" i="4"/>
  <c r="N125" i="4" s="1"/>
  <c r="I120" i="4"/>
  <c r="N120" i="4" s="1"/>
  <c r="I114" i="4"/>
  <c r="N114" i="4" s="1"/>
  <c r="I109" i="4"/>
  <c r="N109" i="4" s="1"/>
  <c r="I104" i="4"/>
  <c r="N104" i="4" s="1"/>
  <c r="I98" i="4"/>
  <c r="N98" i="4" s="1"/>
  <c r="I93" i="4"/>
  <c r="N93" i="4" s="1"/>
  <c r="I88" i="4"/>
  <c r="N88" i="4" s="1"/>
  <c r="I82" i="4"/>
  <c r="N82" i="4" s="1"/>
  <c r="I77" i="4"/>
  <c r="N77" i="4" s="1"/>
  <c r="I72" i="4"/>
  <c r="N72" i="4" s="1"/>
  <c r="I66" i="4"/>
  <c r="N66" i="4" s="1"/>
  <c r="I61" i="4"/>
  <c r="N61" i="4" s="1"/>
  <c r="I56" i="4"/>
  <c r="N56" i="4" s="1"/>
  <c r="I50" i="4"/>
  <c r="N50" i="4" s="1"/>
  <c r="I45" i="4"/>
  <c r="N45" i="4" s="1"/>
  <c r="I40" i="4"/>
  <c r="N40" i="4" s="1"/>
  <c r="I34" i="4"/>
  <c r="N34" i="4" s="1"/>
  <c r="I29" i="4"/>
  <c r="N29" i="4" s="1"/>
  <c r="I24" i="4"/>
  <c r="N24" i="4" s="1"/>
  <c r="I342" i="4"/>
  <c r="N342" i="4" s="1"/>
  <c r="I337" i="4"/>
  <c r="N337" i="4" s="1"/>
  <c r="I332" i="4"/>
  <c r="N332" i="4" s="1"/>
  <c r="I326" i="4"/>
  <c r="N326" i="4" s="1"/>
  <c r="I321" i="4"/>
  <c r="N321" i="4" s="1"/>
  <c r="I316" i="4"/>
  <c r="N316" i="4" s="1"/>
  <c r="I310" i="4"/>
  <c r="N310" i="4" s="1"/>
  <c r="I305" i="4"/>
  <c r="N305" i="4" s="1"/>
  <c r="I340" i="4"/>
  <c r="N340" i="4" s="1"/>
  <c r="I334" i="4"/>
  <c r="N334" i="4" s="1"/>
  <c r="I329" i="4"/>
  <c r="N329" i="4" s="1"/>
  <c r="I324" i="4"/>
  <c r="N324" i="4" s="1"/>
  <c r="I318" i="4"/>
  <c r="N318" i="4" s="1"/>
  <c r="I313" i="4"/>
  <c r="N313" i="4" s="1"/>
  <c r="I308" i="4"/>
  <c r="N308" i="4" s="1"/>
  <c r="I302" i="4"/>
  <c r="N302" i="4" s="1"/>
  <c r="I297" i="4"/>
  <c r="N297" i="4" s="1"/>
  <c r="I292" i="4"/>
  <c r="N292" i="4" s="1"/>
  <c r="I286" i="4"/>
  <c r="N286" i="4" s="1"/>
  <c r="I281" i="4"/>
  <c r="N281" i="4" s="1"/>
  <c r="I276" i="4"/>
  <c r="N276" i="4" s="1"/>
  <c r="I270" i="4"/>
  <c r="N270" i="4" s="1"/>
  <c r="I265" i="4"/>
  <c r="N265" i="4" s="1"/>
  <c r="I260" i="4"/>
  <c r="N260" i="4" s="1"/>
  <c r="I254" i="4"/>
  <c r="N254" i="4" s="1"/>
  <c r="I249" i="4"/>
  <c r="N249" i="4" s="1"/>
  <c r="I244" i="4"/>
  <c r="N244" i="4" s="1"/>
  <c r="I238" i="4"/>
  <c r="N238" i="4" s="1"/>
  <c r="I233" i="4"/>
  <c r="N233" i="4" s="1"/>
  <c r="I228" i="4"/>
  <c r="N228" i="4" s="1"/>
  <c r="I222" i="4"/>
  <c r="N222" i="4" s="1"/>
  <c r="I217" i="4"/>
  <c r="N217" i="4" s="1"/>
  <c r="I212" i="4"/>
  <c r="N212" i="4" s="1"/>
  <c r="I206" i="4"/>
  <c r="N206" i="4" s="1"/>
  <c r="I201" i="4"/>
  <c r="N201" i="4" s="1"/>
  <c r="I196" i="4"/>
  <c r="N196" i="4" s="1"/>
  <c r="I190" i="4"/>
  <c r="N190" i="4" s="1"/>
  <c r="I185" i="4"/>
  <c r="N185" i="4" s="1"/>
  <c r="I180" i="4"/>
  <c r="N180" i="4" s="1"/>
  <c r="I174" i="4"/>
  <c r="N174" i="4" s="1"/>
  <c r="I169" i="4"/>
  <c r="N169" i="4" s="1"/>
  <c r="I164" i="4"/>
  <c r="N164" i="4" s="1"/>
  <c r="I158" i="4"/>
  <c r="N158" i="4" s="1"/>
  <c r="I153" i="4"/>
  <c r="N153" i="4" s="1"/>
  <c r="I148" i="4"/>
  <c r="N148" i="4" s="1"/>
  <c r="I142" i="4"/>
  <c r="N142" i="4" s="1"/>
  <c r="I137" i="4"/>
  <c r="N137" i="4" s="1"/>
  <c r="I132" i="4"/>
  <c r="N132" i="4" s="1"/>
  <c r="I126" i="4"/>
  <c r="N126" i="4" s="1"/>
  <c r="I121" i="4"/>
  <c r="N121" i="4" s="1"/>
  <c r="I116" i="4"/>
  <c r="N116" i="4" s="1"/>
  <c r="I110" i="4"/>
  <c r="N110" i="4" s="1"/>
  <c r="I105" i="4"/>
  <c r="N105" i="4" s="1"/>
  <c r="I100" i="4"/>
  <c r="N100" i="4" s="1"/>
  <c r="I94" i="4"/>
  <c r="N94" i="4" s="1"/>
  <c r="I89" i="4"/>
  <c r="N89" i="4" s="1"/>
  <c r="I84" i="4"/>
  <c r="N84" i="4" s="1"/>
  <c r="I78" i="4"/>
  <c r="N78" i="4" s="1"/>
  <c r="I73" i="4"/>
  <c r="N73" i="4" s="1"/>
  <c r="I68" i="4"/>
  <c r="N68" i="4" s="1"/>
  <c r="I62" i="4"/>
  <c r="N62" i="4" s="1"/>
  <c r="I57" i="4"/>
  <c r="N57" i="4" s="1"/>
  <c r="I52" i="4"/>
  <c r="N52" i="4" s="1"/>
  <c r="I46" i="4"/>
  <c r="N46" i="4" s="1"/>
  <c r="I41" i="4"/>
  <c r="N41" i="4" s="1"/>
  <c r="I36" i="4"/>
  <c r="N36" i="4" s="1"/>
  <c r="I30" i="4"/>
  <c r="N30" i="4" s="1"/>
  <c r="I25" i="4"/>
  <c r="N25" i="4" s="1"/>
  <c r="I336" i="4"/>
  <c r="N336" i="4" s="1"/>
  <c r="I314" i="4"/>
  <c r="N314" i="4" s="1"/>
  <c r="I298" i="4"/>
  <c r="N298" i="4" s="1"/>
  <c r="I288" i="4"/>
  <c r="N288" i="4" s="1"/>
  <c r="I277" i="4"/>
  <c r="N277" i="4" s="1"/>
  <c r="I266" i="4"/>
  <c r="N266" i="4" s="1"/>
  <c r="I256" i="4"/>
  <c r="N256" i="4" s="1"/>
  <c r="I245" i="4"/>
  <c r="N245" i="4" s="1"/>
  <c r="I234" i="4"/>
  <c r="N234" i="4" s="1"/>
  <c r="I224" i="4"/>
  <c r="N224" i="4" s="1"/>
  <c r="I213" i="4"/>
  <c r="N213" i="4" s="1"/>
  <c r="I202" i="4"/>
  <c r="N202" i="4" s="1"/>
  <c r="I192" i="4"/>
  <c r="N192" i="4" s="1"/>
  <c r="I181" i="4"/>
  <c r="N181" i="4" s="1"/>
  <c r="I170" i="4"/>
  <c r="N170" i="4" s="1"/>
  <c r="I160" i="4"/>
  <c r="N160" i="4" s="1"/>
  <c r="I149" i="4"/>
  <c r="N149" i="4" s="1"/>
  <c r="I138" i="4"/>
  <c r="N138" i="4" s="1"/>
  <c r="I128" i="4"/>
  <c r="N128" i="4" s="1"/>
  <c r="I117" i="4"/>
  <c r="N117" i="4" s="1"/>
  <c r="I106" i="4"/>
  <c r="N106" i="4" s="1"/>
  <c r="I96" i="4"/>
  <c r="N96" i="4" s="1"/>
  <c r="I85" i="4"/>
  <c r="N85" i="4" s="1"/>
  <c r="I74" i="4"/>
  <c r="N74" i="4" s="1"/>
  <c r="I64" i="4"/>
  <c r="N64" i="4" s="1"/>
  <c r="I53" i="4"/>
  <c r="N53" i="4" s="1"/>
  <c r="I42" i="4"/>
  <c r="N42" i="4" s="1"/>
  <c r="I32" i="4"/>
  <c r="N32" i="4" s="1"/>
  <c r="I330" i="4"/>
  <c r="N330" i="4" s="1"/>
  <c r="I309" i="4"/>
  <c r="N309" i="4" s="1"/>
  <c r="I294" i="4"/>
  <c r="N294" i="4" s="1"/>
  <c r="I284" i="4"/>
  <c r="N284" i="4" s="1"/>
  <c r="I273" i="4"/>
  <c r="N273" i="4" s="1"/>
  <c r="I262" i="4"/>
  <c r="N262" i="4" s="1"/>
  <c r="I252" i="4"/>
  <c r="N252" i="4" s="1"/>
  <c r="I241" i="4"/>
  <c r="N241" i="4" s="1"/>
  <c r="I230" i="4"/>
  <c r="N230" i="4" s="1"/>
  <c r="I220" i="4"/>
  <c r="N220" i="4" s="1"/>
  <c r="I209" i="4"/>
  <c r="N209" i="4" s="1"/>
  <c r="I198" i="4"/>
  <c r="N198" i="4" s="1"/>
  <c r="I188" i="4"/>
  <c r="N188" i="4" s="1"/>
  <c r="I177" i="4"/>
  <c r="N177" i="4" s="1"/>
  <c r="I166" i="4"/>
  <c r="N166" i="4" s="1"/>
  <c r="I156" i="4"/>
  <c r="N156" i="4" s="1"/>
  <c r="I145" i="4"/>
  <c r="N145" i="4" s="1"/>
  <c r="I134" i="4"/>
  <c r="N134" i="4" s="1"/>
  <c r="I124" i="4"/>
  <c r="N124" i="4" s="1"/>
  <c r="I113" i="4"/>
  <c r="N113" i="4" s="1"/>
  <c r="I102" i="4"/>
  <c r="N102" i="4" s="1"/>
  <c r="I92" i="4"/>
  <c r="N92" i="4" s="1"/>
  <c r="I81" i="4"/>
  <c r="N81" i="4" s="1"/>
  <c r="I70" i="4"/>
  <c r="N70" i="4" s="1"/>
  <c r="I60" i="4"/>
  <c r="N60" i="4" s="1"/>
  <c r="I49" i="4"/>
  <c r="N49" i="4" s="1"/>
  <c r="I38" i="4"/>
  <c r="N38" i="4" s="1"/>
  <c r="I28" i="4"/>
  <c r="N28" i="4" s="1"/>
  <c r="I341" i="4"/>
  <c r="N341" i="4" s="1"/>
  <c r="I320" i="4"/>
  <c r="N320" i="4" s="1"/>
  <c r="I300" i="4"/>
  <c r="N300" i="4" s="1"/>
  <c r="I289" i="4"/>
  <c r="N289" i="4" s="1"/>
  <c r="I278" i="4"/>
  <c r="N278" i="4" s="1"/>
  <c r="I268" i="4"/>
  <c r="N268" i="4" s="1"/>
  <c r="I257" i="4"/>
  <c r="N257" i="4" s="1"/>
  <c r="I246" i="4"/>
  <c r="N246" i="4" s="1"/>
  <c r="I236" i="4"/>
  <c r="N236" i="4" s="1"/>
  <c r="I225" i="4"/>
  <c r="N225" i="4" s="1"/>
  <c r="I214" i="4"/>
  <c r="N214" i="4" s="1"/>
  <c r="I204" i="4"/>
  <c r="N204" i="4" s="1"/>
  <c r="I193" i="4"/>
  <c r="N193" i="4" s="1"/>
  <c r="I182" i="4"/>
  <c r="N182" i="4" s="1"/>
  <c r="I172" i="4"/>
  <c r="N172" i="4" s="1"/>
  <c r="I161" i="4"/>
  <c r="N161" i="4" s="1"/>
  <c r="I150" i="4"/>
  <c r="N150" i="4" s="1"/>
  <c r="I140" i="4"/>
  <c r="N140" i="4" s="1"/>
  <c r="I129" i="4"/>
  <c r="N129" i="4" s="1"/>
  <c r="I118" i="4"/>
  <c r="N118" i="4" s="1"/>
  <c r="I108" i="4"/>
  <c r="N108" i="4" s="1"/>
  <c r="I97" i="4"/>
  <c r="N97" i="4" s="1"/>
  <c r="I86" i="4"/>
  <c r="N86" i="4" s="1"/>
  <c r="I76" i="4"/>
  <c r="N76" i="4" s="1"/>
  <c r="I65" i="4"/>
  <c r="N65" i="4" s="1"/>
  <c r="I54" i="4"/>
  <c r="N54" i="4" s="1"/>
  <c r="I44" i="4"/>
  <c r="N44" i="4" s="1"/>
  <c r="I33" i="4"/>
  <c r="N33" i="4" s="1"/>
  <c r="I282" i="4"/>
  <c r="N282" i="4" s="1"/>
  <c r="I240" i="4"/>
  <c r="N240" i="4" s="1"/>
  <c r="I197" i="4"/>
  <c r="N197" i="4" s="1"/>
  <c r="I154" i="4"/>
  <c r="N154" i="4" s="1"/>
  <c r="I112" i="4"/>
  <c r="N112" i="4" s="1"/>
  <c r="I69" i="4"/>
  <c r="N69" i="4" s="1"/>
  <c r="I26" i="4"/>
  <c r="N26" i="4" s="1"/>
  <c r="I218" i="4"/>
  <c r="N218" i="4" s="1"/>
  <c r="I325" i="4"/>
  <c r="N325" i="4" s="1"/>
  <c r="I272" i="4"/>
  <c r="N272" i="4" s="1"/>
  <c r="I229" i="4"/>
  <c r="N229" i="4" s="1"/>
  <c r="I186" i="4"/>
  <c r="N186" i="4" s="1"/>
  <c r="I144" i="4"/>
  <c r="N144" i="4" s="1"/>
  <c r="I101" i="4"/>
  <c r="N101" i="4" s="1"/>
  <c r="I58" i="4"/>
  <c r="N58" i="4" s="1"/>
  <c r="I304" i="4"/>
  <c r="N304" i="4" s="1"/>
  <c r="I48" i="4"/>
  <c r="N48" i="4" s="1"/>
  <c r="I293" i="4"/>
  <c r="N293" i="4" s="1"/>
  <c r="I250" i="4"/>
  <c r="N250" i="4" s="1"/>
  <c r="I208" i="4"/>
  <c r="N208" i="4" s="1"/>
  <c r="I165" i="4"/>
  <c r="N165" i="4" s="1"/>
  <c r="I122" i="4"/>
  <c r="N122" i="4" s="1"/>
  <c r="I80" i="4"/>
  <c r="N80" i="4" s="1"/>
  <c r="I37" i="4"/>
  <c r="N37" i="4" s="1"/>
  <c r="I261" i="4"/>
  <c r="N261" i="4" s="1"/>
  <c r="I176" i="4"/>
  <c r="N176" i="4" s="1"/>
  <c r="I133" i="4"/>
  <c r="N133" i="4" s="1"/>
  <c r="I90" i="4"/>
  <c r="N90" i="4" s="1"/>
  <c r="AB340" i="4"/>
  <c r="AG340" i="4" s="1"/>
  <c r="AB336" i="4"/>
  <c r="AG336" i="4" s="1"/>
  <c r="AB332" i="4"/>
  <c r="AG332" i="4" s="1"/>
  <c r="AB328" i="4"/>
  <c r="AG328" i="4" s="1"/>
  <c r="AB324" i="4"/>
  <c r="AG324" i="4" s="1"/>
  <c r="AB320" i="4"/>
  <c r="AG320" i="4" s="1"/>
  <c r="AB316" i="4"/>
  <c r="AG316" i="4" s="1"/>
  <c r="AB312" i="4"/>
  <c r="AG312" i="4" s="1"/>
  <c r="AB308" i="4"/>
  <c r="AG308" i="4" s="1"/>
  <c r="AB304" i="4"/>
  <c r="AG304" i="4" s="1"/>
  <c r="AB300" i="4"/>
  <c r="AG300" i="4" s="1"/>
  <c r="AB296" i="4"/>
  <c r="AG296" i="4" s="1"/>
  <c r="AB292" i="4"/>
  <c r="AG292" i="4" s="1"/>
  <c r="AB288" i="4"/>
  <c r="AG288" i="4" s="1"/>
  <c r="AB284" i="4"/>
  <c r="AG284" i="4" s="1"/>
  <c r="AB280" i="4"/>
  <c r="AG280" i="4" s="1"/>
  <c r="AB276" i="4"/>
  <c r="AG276" i="4" s="1"/>
  <c r="AB272" i="4"/>
  <c r="AG272" i="4" s="1"/>
  <c r="AB268" i="4"/>
  <c r="AG268" i="4" s="1"/>
  <c r="AB264" i="4"/>
  <c r="AG264" i="4" s="1"/>
  <c r="AB260" i="4"/>
  <c r="AG260" i="4" s="1"/>
  <c r="AB256" i="4"/>
  <c r="AG256" i="4" s="1"/>
  <c r="AB252" i="4"/>
  <c r="AG252" i="4" s="1"/>
  <c r="AB248" i="4"/>
  <c r="AG248" i="4" s="1"/>
  <c r="AB244" i="4"/>
  <c r="AG244" i="4" s="1"/>
  <c r="AB240" i="4"/>
  <c r="AG240" i="4" s="1"/>
  <c r="AB236" i="4"/>
  <c r="AG236" i="4" s="1"/>
  <c r="AB232" i="4"/>
  <c r="AG232" i="4" s="1"/>
  <c r="AB228" i="4"/>
  <c r="AG228" i="4" s="1"/>
  <c r="AB224" i="4"/>
  <c r="AG224" i="4" s="1"/>
  <c r="AB220" i="4"/>
  <c r="AG220" i="4" s="1"/>
  <c r="AB216" i="4"/>
  <c r="AG216" i="4" s="1"/>
  <c r="AB212" i="4"/>
  <c r="AG212" i="4" s="1"/>
  <c r="AB208" i="4"/>
  <c r="AG208" i="4" s="1"/>
  <c r="AB204" i="4"/>
  <c r="AG204" i="4" s="1"/>
  <c r="AB200" i="4"/>
  <c r="AG200" i="4" s="1"/>
  <c r="AB196" i="4"/>
  <c r="AG196" i="4" s="1"/>
  <c r="AB192" i="4"/>
  <c r="AG192" i="4" s="1"/>
  <c r="AB188" i="4"/>
  <c r="AG188" i="4" s="1"/>
  <c r="AB184" i="4"/>
  <c r="AG184" i="4" s="1"/>
  <c r="AB180" i="4"/>
  <c r="AG180" i="4" s="1"/>
  <c r="AB176" i="4"/>
  <c r="AG176" i="4" s="1"/>
  <c r="AB172" i="4"/>
  <c r="AG172" i="4" s="1"/>
  <c r="AB168" i="4"/>
  <c r="AG168" i="4" s="1"/>
  <c r="AB164" i="4"/>
  <c r="AG164" i="4" s="1"/>
  <c r="AB160" i="4"/>
  <c r="AG160" i="4" s="1"/>
  <c r="AB156" i="4"/>
  <c r="AG156" i="4" s="1"/>
  <c r="AB152" i="4"/>
  <c r="AG152" i="4" s="1"/>
  <c r="AB148" i="4"/>
  <c r="AG148" i="4" s="1"/>
  <c r="AB144" i="4"/>
  <c r="AG144" i="4" s="1"/>
  <c r="AB140" i="4"/>
  <c r="AG140" i="4" s="1"/>
  <c r="AB136" i="4"/>
  <c r="AG136" i="4" s="1"/>
  <c r="AB132" i="4"/>
  <c r="AG132" i="4" s="1"/>
  <c r="AB128" i="4"/>
  <c r="AG128" i="4" s="1"/>
  <c r="AB124" i="4"/>
  <c r="AG124" i="4" s="1"/>
  <c r="AB120" i="4"/>
  <c r="AG120" i="4" s="1"/>
  <c r="AB116" i="4"/>
  <c r="AG116" i="4" s="1"/>
  <c r="AB112" i="4"/>
  <c r="AG112" i="4" s="1"/>
  <c r="AB108" i="4"/>
  <c r="AG108" i="4" s="1"/>
  <c r="AB104" i="4"/>
  <c r="AG104" i="4" s="1"/>
  <c r="AB100" i="4"/>
  <c r="AG100" i="4" s="1"/>
  <c r="AB96" i="4"/>
  <c r="AG96" i="4" s="1"/>
  <c r="AB92" i="4"/>
  <c r="AG92" i="4" s="1"/>
  <c r="AB88" i="4"/>
  <c r="AG88" i="4" s="1"/>
  <c r="AB84" i="4"/>
  <c r="AG84" i="4" s="1"/>
  <c r="AB80" i="4"/>
  <c r="AG80" i="4" s="1"/>
  <c r="AB76" i="4"/>
  <c r="AG76" i="4" s="1"/>
  <c r="AB72" i="4"/>
  <c r="AG72" i="4" s="1"/>
  <c r="AB68" i="4"/>
  <c r="AG68" i="4" s="1"/>
  <c r="AB64" i="4"/>
  <c r="AG64" i="4" s="1"/>
  <c r="AB60" i="4"/>
  <c r="AG60" i="4" s="1"/>
  <c r="AB56" i="4"/>
  <c r="AG56" i="4" s="1"/>
  <c r="AB52" i="4"/>
  <c r="AG52" i="4" s="1"/>
  <c r="AB48" i="4"/>
  <c r="AG48" i="4" s="1"/>
  <c r="AB44" i="4"/>
  <c r="AG44" i="4" s="1"/>
  <c r="AB40" i="4"/>
  <c r="AG40" i="4" s="1"/>
  <c r="AB36" i="4"/>
  <c r="AG36" i="4" s="1"/>
  <c r="AB32" i="4"/>
  <c r="AG32" i="4" s="1"/>
  <c r="AB28" i="4"/>
  <c r="AG28" i="4" s="1"/>
  <c r="AB24" i="4"/>
  <c r="AG24" i="4" s="1"/>
  <c r="AB341" i="4"/>
  <c r="AG341" i="4" s="1"/>
  <c r="AB335" i="4"/>
  <c r="AG335" i="4" s="1"/>
  <c r="AB330" i="4"/>
  <c r="AG330" i="4" s="1"/>
  <c r="AB325" i="4"/>
  <c r="AG325" i="4" s="1"/>
  <c r="AB319" i="4"/>
  <c r="AG319" i="4" s="1"/>
  <c r="AB314" i="4"/>
  <c r="AG314" i="4" s="1"/>
  <c r="AB309" i="4"/>
  <c r="AG309" i="4" s="1"/>
  <c r="AB303" i="4"/>
  <c r="AG303" i="4" s="1"/>
  <c r="AB298" i="4"/>
  <c r="AG298" i="4" s="1"/>
  <c r="AB293" i="4"/>
  <c r="AG293" i="4" s="1"/>
  <c r="AB287" i="4"/>
  <c r="AG287" i="4" s="1"/>
  <c r="AB282" i="4"/>
  <c r="AG282" i="4" s="1"/>
  <c r="AB277" i="4"/>
  <c r="AG277" i="4" s="1"/>
  <c r="AB271" i="4"/>
  <c r="AG271" i="4" s="1"/>
  <c r="AB266" i="4"/>
  <c r="AG266" i="4" s="1"/>
  <c r="AB261" i="4"/>
  <c r="AG261" i="4" s="1"/>
  <c r="AB255" i="4"/>
  <c r="AG255" i="4" s="1"/>
  <c r="AB250" i="4"/>
  <c r="AG250" i="4" s="1"/>
  <c r="AB245" i="4"/>
  <c r="AG245" i="4" s="1"/>
  <c r="AB239" i="4"/>
  <c r="AG239" i="4" s="1"/>
  <c r="AB234" i="4"/>
  <c r="AG234" i="4" s="1"/>
  <c r="AB229" i="4"/>
  <c r="AG229" i="4" s="1"/>
  <c r="AB223" i="4"/>
  <c r="AG223" i="4" s="1"/>
  <c r="AB218" i="4"/>
  <c r="AG218" i="4" s="1"/>
  <c r="AB213" i="4"/>
  <c r="AG213" i="4" s="1"/>
  <c r="AB207" i="4"/>
  <c r="AG207" i="4" s="1"/>
  <c r="AB202" i="4"/>
  <c r="AG202" i="4" s="1"/>
  <c r="AB197" i="4"/>
  <c r="AG197" i="4" s="1"/>
  <c r="AB191" i="4"/>
  <c r="AG191" i="4" s="1"/>
  <c r="AB186" i="4"/>
  <c r="AG186" i="4" s="1"/>
  <c r="AB181" i="4"/>
  <c r="AG181" i="4" s="1"/>
  <c r="AB175" i="4"/>
  <c r="AG175" i="4" s="1"/>
  <c r="AB170" i="4"/>
  <c r="AG170" i="4" s="1"/>
  <c r="AB165" i="4"/>
  <c r="AG165" i="4" s="1"/>
  <c r="AB159" i="4"/>
  <c r="AG159" i="4" s="1"/>
  <c r="AB154" i="4"/>
  <c r="AG154" i="4" s="1"/>
  <c r="AB149" i="4"/>
  <c r="AG149" i="4" s="1"/>
  <c r="AB143" i="4"/>
  <c r="AG143" i="4" s="1"/>
  <c r="AB138" i="4"/>
  <c r="AG138" i="4" s="1"/>
  <c r="AB133" i="4"/>
  <c r="AG133" i="4" s="1"/>
  <c r="AB127" i="4"/>
  <c r="AG127" i="4" s="1"/>
  <c r="AB122" i="4"/>
  <c r="AG122" i="4" s="1"/>
  <c r="AB117" i="4"/>
  <c r="AG117" i="4" s="1"/>
  <c r="AB111" i="4"/>
  <c r="AG111" i="4" s="1"/>
  <c r="AB106" i="4"/>
  <c r="AG106" i="4" s="1"/>
  <c r="AB101" i="4"/>
  <c r="AG101" i="4" s="1"/>
  <c r="AB95" i="4"/>
  <c r="AG95" i="4" s="1"/>
  <c r="AB90" i="4"/>
  <c r="AG90" i="4" s="1"/>
  <c r="AB85" i="4"/>
  <c r="AG85" i="4" s="1"/>
  <c r="AB79" i="4"/>
  <c r="AG79" i="4" s="1"/>
  <c r="AB74" i="4"/>
  <c r="AG74" i="4" s="1"/>
  <c r="AB69" i="4"/>
  <c r="AG69" i="4" s="1"/>
  <c r="AB63" i="4"/>
  <c r="AG63" i="4" s="1"/>
  <c r="AB58" i="4"/>
  <c r="AG58" i="4" s="1"/>
  <c r="AB53" i="4"/>
  <c r="AG53" i="4" s="1"/>
  <c r="AB47" i="4"/>
  <c r="AG47" i="4" s="1"/>
  <c r="AB42" i="4"/>
  <c r="AG42" i="4" s="1"/>
  <c r="AB37" i="4"/>
  <c r="AG37" i="4" s="1"/>
  <c r="AB31" i="4"/>
  <c r="AG31" i="4" s="1"/>
  <c r="AB26" i="4"/>
  <c r="AG26" i="4" s="1"/>
  <c r="AB342" i="4"/>
  <c r="AG342" i="4" s="1"/>
  <c r="AB337" i="4"/>
  <c r="AG337" i="4" s="1"/>
  <c r="AB331" i="4"/>
  <c r="AG331" i="4" s="1"/>
  <c r="AB326" i="4"/>
  <c r="AG326" i="4" s="1"/>
  <c r="AB321" i="4"/>
  <c r="AG321" i="4" s="1"/>
  <c r="AB315" i="4"/>
  <c r="AG315" i="4" s="1"/>
  <c r="AB310" i="4"/>
  <c r="AG310" i="4" s="1"/>
  <c r="AB305" i="4"/>
  <c r="AG305" i="4" s="1"/>
  <c r="AB299" i="4"/>
  <c r="AG299" i="4" s="1"/>
  <c r="AB294" i="4"/>
  <c r="AG294" i="4" s="1"/>
  <c r="AB289" i="4"/>
  <c r="AG289" i="4" s="1"/>
  <c r="AB283" i="4"/>
  <c r="AG283" i="4" s="1"/>
  <c r="AB278" i="4"/>
  <c r="AG278" i="4" s="1"/>
  <c r="AB273" i="4"/>
  <c r="AG273" i="4" s="1"/>
  <c r="AB267" i="4"/>
  <c r="AG267" i="4" s="1"/>
  <c r="AB262" i="4"/>
  <c r="AG262" i="4" s="1"/>
  <c r="AB257" i="4"/>
  <c r="AG257" i="4" s="1"/>
  <c r="AB251" i="4"/>
  <c r="AG251" i="4" s="1"/>
  <c r="AB246" i="4"/>
  <c r="AG246" i="4" s="1"/>
  <c r="AB241" i="4"/>
  <c r="AG241" i="4" s="1"/>
  <c r="AB235" i="4"/>
  <c r="AG235" i="4" s="1"/>
  <c r="AB230" i="4"/>
  <c r="AG230" i="4" s="1"/>
  <c r="AB225" i="4"/>
  <c r="AG225" i="4" s="1"/>
  <c r="AB219" i="4"/>
  <c r="AG219" i="4" s="1"/>
  <c r="AB214" i="4"/>
  <c r="AG214" i="4" s="1"/>
  <c r="AB209" i="4"/>
  <c r="AG209" i="4" s="1"/>
  <c r="AB203" i="4"/>
  <c r="AG203" i="4" s="1"/>
  <c r="AB198" i="4"/>
  <c r="AG198" i="4" s="1"/>
  <c r="AB193" i="4"/>
  <c r="AG193" i="4" s="1"/>
  <c r="AB187" i="4"/>
  <c r="AG187" i="4" s="1"/>
  <c r="AB182" i="4"/>
  <c r="AG182" i="4" s="1"/>
  <c r="AB177" i="4"/>
  <c r="AG177" i="4" s="1"/>
  <c r="AB171" i="4"/>
  <c r="AG171" i="4" s="1"/>
  <c r="AB166" i="4"/>
  <c r="AG166" i="4" s="1"/>
  <c r="AB161" i="4"/>
  <c r="AG161" i="4" s="1"/>
  <c r="AB155" i="4"/>
  <c r="AG155" i="4" s="1"/>
  <c r="AB150" i="4"/>
  <c r="AG150" i="4" s="1"/>
  <c r="AB145" i="4"/>
  <c r="AG145" i="4" s="1"/>
  <c r="AB139" i="4"/>
  <c r="AG139" i="4" s="1"/>
  <c r="AB134" i="4"/>
  <c r="AG134" i="4" s="1"/>
  <c r="AB129" i="4"/>
  <c r="AG129" i="4" s="1"/>
  <c r="AB123" i="4"/>
  <c r="AG123" i="4" s="1"/>
  <c r="AB118" i="4"/>
  <c r="AG118" i="4" s="1"/>
  <c r="AB113" i="4"/>
  <c r="AG113" i="4" s="1"/>
  <c r="AB107" i="4"/>
  <c r="AG107" i="4" s="1"/>
  <c r="AB102" i="4"/>
  <c r="AG102" i="4" s="1"/>
  <c r="AB97" i="4"/>
  <c r="AG97" i="4" s="1"/>
  <c r="AB91" i="4"/>
  <c r="AG91" i="4" s="1"/>
  <c r="AB86" i="4"/>
  <c r="AG86" i="4" s="1"/>
  <c r="AB81" i="4"/>
  <c r="AG81" i="4" s="1"/>
  <c r="AB75" i="4"/>
  <c r="AG75" i="4" s="1"/>
  <c r="AB70" i="4"/>
  <c r="AG70" i="4" s="1"/>
  <c r="AB65" i="4"/>
  <c r="AG65" i="4" s="1"/>
  <c r="AB59" i="4"/>
  <c r="AG59" i="4" s="1"/>
  <c r="AB54" i="4"/>
  <c r="AG54" i="4" s="1"/>
  <c r="AB49" i="4"/>
  <c r="AG49" i="4" s="1"/>
  <c r="AB43" i="4"/>
  <c r="AG43" i="4" s="1"/>
  <c r="AB38" i="4"/>
  <c r="AG38" i="4" s="1"/>
  <c r="AB33" i="4"/>
  <c r="AG33" i="4" s="1"/>
  <c r="AB27" i="4"/>
  <c r="AG27" i="4" s="1"/>
  <c r="AB338" i="4"/>
  <c r="AG338" i="4" s="1"/>
  <c r="AB327" i="4"/>
  <c r="AG327" i="4" s="1"/>
  <c r="AB317" i="4"/>
  <c r="AG317" i="4" s="1"/>
  <c r="AB306" i="4"/>
  <c r="AG306" i="4" s="1"/>
  <c r="AB295" i="4"/>
  <c r="AG295" i="4" s="1"/>
  <c r="AB285" i="4"/>
  <c r="AG285" i="4" s="1"/>
  <c r="AB274" i="4"/>
  <c r="AG274" i="4" s="1"/>
  <c r="AB263" i="4"/>
  <c r="AG263" i="4" s="1"/>
  <c r="AB253" i="4"/>
  <c r="AG253" i="4" s="1"/>
  <c r="AB242" i="4"/>
  <c r="AG242" i="4" s="1"/>
  <c r="AB231" i="4"/>
  <c r="AG231" i="4" s="1"/>
  <c r="AB221" i="4"/>
  <c r="AG221" i="4" s="1"/>
  <c r="AB210" i="4"/>
  <c r="AG210" i="4" s="1"/>
  <c r="AB199" i="4"/>
  <c r="AG199" i="4" s="1"/>
  <c r="AB189" i="4"/>
  <c r="AG189" i="4" s="1"/>
  <c r="AB178" i="4"/>
  <c r="AG178" i="4" s="1"/>
  <c r="AB167" i="4"/>
  <c r="AG167" i="4" s="1"/>
  <c r="AB157" i="4"/>
  <c r="AG157" i="4" s="1"/>
  <c r="AB146" i="4"/>
  <c r="AG146" i="4" s="1"/>
  <c r="AB135" i="4"/>
  <c r="AG135" i="4" s="1"/>
  <c r="AB125" i="4"/>
  <c r="AG125" i="4" s="1"/>
  <c r="AB114" i="4"/>
  <c r="AG114" i="4" s="1"/>
  <c r="AB103" i="4"/>
  <c r="AG103" i="4" s="1"/>
  <c r="AB93" i="4"/>
  <c r="AG93" i="4" s="1"/>
  <c r="AB82" i="4"/>
  <c r="AG82" i="4" s="1"/>
  <c r="AB71" i="4"/>
  <c r="AG71" i="4" s="1"/>
  <c r="AB61" i="4"/>
  <c r="AG61" i="4" s="1"/>
  <c r="AB50" i="4"/>
  <c r="AG50" i="4" s="1"/>
  <c r="AB39" i="4"/>
  <c r="AG39" i="4" s="1"/>
  <c r="AB29" i="4"/>
  <c r="AG29" i="4" s="1"/>
  <c r="AB334" i="4"/>
  <c r="AG334" i="4" s="1"/>
  <c r="AB323" i="4"/>
  <c r="AG323" i="4" s="1"/>
  <c r="AB313" i="4"/>
  <c r="AG313" i="4" s="1"/>
  <c r="AB302" i="4"/>
  <c r="AG302" i="4" s="1"/>
  <c r="AB291" i="4"/>
  <c r="AG291" i="4" s="1"/>
  <c r="AB281" i="4"/>
  <c r="AG281" i="4" s="1"/>
  <c r="AB270" i="4"/>
  <c r="AG270" i="4" s="1"/>
  <c r="AB259" i="4"/>
  <c r="AG259" i="4" s="1"/>
  <c r="AB249" i="4"/>
  <c r="AG249" i="4" s="1"/>
  <c r="AB238" i="4"/>
  <c r="AG238" i="4" s="1"/>
  <c r="AB227" i="4"/>
  <c r="AG227" i="4" s="1"/>
  <c r="AB217" i="4"/>
  <c r="AG217" i="4" s="1"/>
  <c r="AB206" i="4"/>
  <c r="AG206" i="4" s="1"/>
  <c r="AB195" i="4"/>
  <c r="AG195" i="4" s="1"/>
  <c r="AB185" i="4"/>
  <c r="AG185" i="4" s="1"/>
  <c r="AB174" i="4"/>
  <c r="AG174" i="4" s="1"/>
  <c r="AB163" i="4"/>
  <c r="AG163" i="4" s="1"/>
  <c r="AB153" i="4"/>
  <c r="AG153" i="4" s="1"/>
  <c r="AB142" i="4"/>
  <c r="AG142" i="4" s="1"/>
  <c r="AB131" i="4"/>
  <c r="AG131" i="4" s="1"/>
  <c r="AB121" i="4"/>
  <c r="AG121" i="4" s="1"/>
  <c r="AB110" i="4"/>
  <c r="AG110" i="4" s="1"/>
  <c r="AB99" i="4"/>
  <c r="AG99" i="4" s="1"/>
  <c r="AB89" i="4"/>
  <c r="AG89" i="4" s="1"/>
  <c r="AB78" i="4"/>
  <c r="AG78" i="4" s="1"/>
  <c r="AB67" i="4"/>
  <c r="AG67" i="4" s="1"/>
  <c r="AB339" i="4"/>
  <c r="AG339" i="4" s="1"/>
  <c r="AB329" i="4"/>
  <c r="AG329" i="4" s="1"/>
  <c r="AB318" i="4"/>
  <c r="AG318" i="4" s="1"/>
  <c r="AB307" i="4"/>
  <c r="AG307" i="4" s="1"/>
  <c r="AB297" i="4"/>
  <c r="AG297" i="4" s="1"/>
  <c r="AB286" i="4"/>
  <c r="AG286" i="4" s="1"/>
  <c r="AB275" i="4"/>
  <c r="AG275" i="4" s="1"/>
  <c r="AB265" i="4"/>
  <c r="AG265" i="4" s="1"/>
  <c r="AB254" i="4"/>
  <c r="AG254" i="4" s="1"/>
  <c r="AB243" i="4"/>
  <c r="AG243" i="4" s="1"/>
  <c r="AB233" i="4"/>
  <c r="AG233" i="4" s="1"/>
  <c r="AB222" i="4"/>
  <c r="AG222" i="4" s="1"/>
  <c r="AB211" i="4"/>
  <c r="AG211" i="4" s="1"/>
  <c r="AB201" i="4"/>
  <c r="AG201" i="4" s="1"/>
  <c r="AB190" i="4"/>
  <c r="AG190" i="4" s="1"/>
  <c r="AB179" i="4"/>
  <c r="AG179" i="4" s="1"/>
  <c r="AB169" i="4"/>
  <c r="AG169" i="4" s="1"/>
  <c r="AB158" i="4"/>
  <c r="AG158" i="4" s="1"/>
  <c r="AB147" i="4"/>
  <c r="AG147" i="4" s="1"/>
  <c r="AB137" i="4"/>
  <c r="AG137" i="4" s="1"/>
  <c r="AB126" i="4"/>
  <c r="AG126" i="4" s="1"/>
  <c r="AB115" i="4"/>
  <c r="AG115" i="4" s="1"/>
  <c r="AB105" i="4"/>
  <c r="AG105" i="4" s="1"/>
  <c r="AB94" i="4"/>
  <c r="AG94" i="4" s="1"/>
  <c r="AB83" i="4"/>
  <c r="AG83" i="4" s="1"/>
  <c r="AB73" i="4"/>
  <c r="AG73" i="4" s="1"/>
  <c r="AB62" i="4"/>
  <c r="AG62" i="4" s="1"/>
  <c r="AB51" i="4"/>
  <c r="AG51" i="4" s="1"/>
  <c r="AB41" i="4"/>
  <c r="AG41" i="4" s="1"/>
  <c r="AB30" i="4"/>
  <c r="AG30" i="4" s="1"/>
  <c r="AB322" i="4"/>
  <c r="AG322" i="4" s="1"/>
  <c r="AB279" i="4"/>
  <c r="AG279" i="4" s="1"/>
  <c r="AB237" i="4"/>
  <c r="AG237" i="4" s="1"/>
  <c r="AB194" i="4"/>
  <c r="AG194" i="4" s="1"/>
  <c r="AB151" i="4"/>
  <c r="AG151" i="4" s="1"/>
  <c r="AB109" i="4"/>
  <c r="AG109" i="4" s="1"/>
  <c r="AB66" i="4"/>
  <c r="AG66" i="4" s="1"/>
  <c r="AB45" i="4"/>
  <c r="AG45" i="4" s="1"/>
  <c r="AB23" i="4"/>
  <c r="AG23" i="4" s="1"/>
  <c r="AB311" i="4"/>
  <c r="AG311" i="4" s="1"/>
  <c r="AB269" i="4"/>
  <c r="AG269" i="4" s="1"/>
  <c r="AB226" i="4"/>
  <c r="AG226" i="4" s="1"/>
  <c r="AB183" i="4"/>
  <c r="AG183" i="4" s="1"/>
  <c r="AB141" i="4"/>
  <c r="AG141" i="4" s="1"/>
  <c r="AB98" i="4"/>
  <c r="AG98" i="4" s="1"/>
  <c r="AB57" i="4"/>
  <c r="AG57" i="4" s="1"/>
  <c r="AB35" i="4"/>
  <c r="AG35" i="4" s="1"/>
  <c r="AB333" i="4"/>
  <c r="AG333" i="4" s="1"/>
  <c r="AB290" i="4"/>
  <c r="AG290" i="4" s="1"/>
  <c r="AB247" i="4"/>
  <c r="AG247" i="4" s="1"/>
  <c r="AB205" i="4"/>
  <c r="AG205" i="4" s="1"/>
  <c r="AB162" i="4"/>
  <c r="AG162" i="4" s="1"/>
  <c r="AB119" i="4"/>
  <c r="AG119" i="4" s="1"/>
  <c r="AB77" i="4"/>
  <c r="AG77" i="4" s="1"/>
  <c r="AB46" i="4"/>
  <c r="AG46" i="4" s="1"/>
  <c r="AB25" i="4"/>
  <c r="AG25" i="4" s="1"/>
  <c r="AB258" i="4"/>
  <c r="AG258" i="4" s="1"/>
  <c r="AB87" i="4"/>
  <c r="AG87" i="4" s="1"/>
  <c r="AB215" i="4"/>
  <c r="AG215" i="4" s="1"/>
  <c r="AB55" i="4"/>
  <c r="AG55" i="4" s="1"/>
  <c r="AB301" i="4"/>
  <c r="AG301" i="4" s="1"/>
  <c r="AB130" i="4"/>
  <c r="AG130" i="4" s="1"/>
  <c r="AB173" i="4"/>
  <c r="AG173" i="4" s="1"/>
  <c r="AB34" i="4"/>
  <c r="AG34" i="4" s="1"/>
  <c r="AB343" i="4"/>
  <c r="AG343" i="4" s="1"/>
  <c r="B13" i="3"/>
  <c r="H10" i="2"/>
  <c r="Q68" i="6"/>
  <c r="P38" i="6"/>
  <c r="P53" i="6"/>
  <c r="Q66" i="6"/>
  <c r="P34" i="6"/>
  <c r="P35" i="6"/>
  <c r="P69" i="6"/>
  <c r="P29" i="6"/>
  <c r="P45" i="6"/>
  <c r="Q62" i="6"/>
  <c r="P44" i="6"/>
  <c r="P31" i="6"/>
  <c r="C195" i="7"/>
  <c r="C179" i="7"/>
  <c r="C163" i="7"/>
  <c r="C147" i="7"/>
  <c r="C131" i="7"/>
  <c r="C115" i="7"/>
  <c r="C190" i="7"/>
  <c r="C174" i="7"/>
  <c r="C158" i="7"/>
  <c r="C142" i="7"/>
  <c r="C126" i="7"/>
  <c r="C200" i="7"/>
  <c r="C184" i="7"/>
  <c r="C168" i="7"/>
  <c r="C152" i="7"/>
  <c r="C136" i="7"/>
  <c r="C120" i="7"/>
  <c r="C181" i="7"/>
  <c r="C117" i="7"/>
  <c r="C98" i="7"/>
  <c r="C177" i="7"/>
  <c r="C201" i="7"/>
  <c r="C137" i="7"/>
  <c r="C103" i="7"/>
  <c r="C87" i="7"/>
  <c r="C71" i="7"/>
  <c r="C55" i="7"/>
  <c r="C189" i="7"/>
  <c r="C93" i="7"/>
  <c r="C66" i="7"/>
  <c r="C49" i="7"/>
  <c r="C33" i="7"/>
  <c r="C104" i="7"/>
  <c r="C84" i="7"/>
  <c r="C54" i="7"/>
  <c r="C36" i="7"/>
  <c r="C108" i="7"/>
  <c r="C77" i="7"/>
  <c r="C60" i="7"/>
  <c r="C42" i="7"/>
  <c r="C97" i="7"/>
  <c r="C157" i="7"/>
  <c r="C31" i="7"/>
  <c r="C58" i="7"/>
  <c r="Q28" i="6"/>
  <c r="Q18" i="6"/>
  <c r="Q17" i="6"/>
  <c r="Q19" i="6"/>
  <c r="Q61" i="6"/>
  <c r="Q52" i="6"/>
  <c r="P64" i="6"/>
  <c r="Q40" i="6"/>
  <c r="Q65" i="6"/>
  <c r="C183" i="7"/>
  <c r="C135" i="7"/>
  <c r="C162" i="7"/>
  <c r="C114" i="7"/>
  <c r="C140" i="7"/>
  <c r="C102" i="7"/>
  <c r="C91" i="7"/>
  <c r="C101" i="7"/>
  <c r="C37" i="7"/>
  <c r="C40" i="7"/>
  <c r="C44" i="7"/>
  <c r="C57" i="7"/>
  <c r="P18" i="6"/>
  <c r="P68" i="6"/>
  <c r="Q38" i="6"/>
  <c r="Q53" i="6"/>
  <c r="P66" i="6"/>
  <c r="Q34" i="6"/>
  <c r="Q35" i="6"/>
  <c r="Q69" i="6"/>
  <c r="Q29" i="6"/>
  <c r="Q45" i="6"/>
  <c r="P62" i="6"/>
  <c r="Q44" i="6"/>
  <c r="Q31" i="6"/>
  <c r="C191" i="7"/>
  <c r="C175" i="7"/>
  <c r="C159" i="7"/>
  <c r="C143" i="7"/>
  <c r="C127" i="7"/>
  <c r="C202" i="7"/>
  <c r="C186" i="7"/>
  <c r="C170" i="7"/>
  <c r="C154" i="7"/>
  <c r="C138" i="7"/>
  <c r="C122" i="7"/>
  <c r="C196" i="7"/>
  <c r="C180" i="7"/>
  <c r="C164" i="7"/>
  <c r="C148" i="7"/>
  <c r="C132" i="7"/>
  <c r="C116" i="7"/>
  <c r="C165" i="7"/>
  <c r="C110" i="7"/>
  <c r="C94" i="7"/>
  <c r="C161" i="7"/>
  <c r="C185" i="7"/>
  <c r="C121" i="7"/>
  <c r="C99" i="7"/>
  <c r="C83" i="7"/>
  <c r="C67" i="7"/>
  <c r="C51" i="7"/>
  <c r="C125" i="7"/>
  <c r="C82" i="7"/>
  <c r="C65" i="7"/>
  <c r="C48" i="7"/>
  <c r="C29" i="7"/>
  <c r="C96" i="7"/>
  <c r="C70" i="7"/>
  <c r="C53" i="7"/>
  <c r="C32" i="7"/>
  <c r="C100" i="7"/>
  <c r="C76" i="7"/>
  <c r="C46" i="7"/>
  <c r="C38" i="7"/>
  <c r="C73" i="7"/>
  <c r="C105" i="7"/>
  <c r="C88" i="7"/>
  <c r="C35" i="7"/>
  <c r="P19" i="6"/>
  <c r="P20" i="6"/>
  <c r="Q20" i="6"/>
  <c r="Q67" i="6"/>
  <c r="Q49" i="6"/>
  <c r="P70" i="6"/>
  <c r="C199" i="7"/>
  <c r="C167" i="7"/>
  <c r="C194" i="7"/>
  <c r="C146" i="7"/>
  <c r="C188" i="7"/>
  <c r="C124" i="7"/>
  <c r="C133" i="7"/>
  <c r="C153" i="7"/>
  <c r="C59" i="7"/>
  <c r="C80" i="7"/>
  <c r="C85" i="7"/>
  <c r="C141" i="7"/>
  <c r="C89" i="7"/>
  <c r="P17" i="6"/>
  <c r="P61" i="6"/>
  <c r="P67" i="6"/>
  <c r="P63" i="6"/>
  <c r="P52" i="6"/>
  <c r="P50" i="6"/>
  <c r="Q64" i="6"/>
  <c r="P49" i="6"/>
  <c r="P40" i="6"/>
  <c r="Q70" i="6"/>
  <c r="P65" i="6"/>
  <c r="P27" i="6"/>
  <c r="C203" i="7"/>
  <c r="C187" i="7"/>
  <c r="C171" i="7"/>
  <c r="C155" i="7"/>
  <c r="C139" i="7"/>
  <c r="C123" i="7"/>
  <c r="C198" i="7"/>
  <c r="C182" i="7"/>
  <c r="C166" i="7"/>
  <c r="C150" i="7"/>
  <c r="C134" i="7"/>
  <c r="C118" i="7"/>
  <c r="C192" i="7"/>
  <c r="C176" i="7"/>
  <c r="C160" i="7"/>
  <c r="C144" i="7"/>
  <c r="C128" i="7"/>
  <c r="C112" i="7"/>
  <c r="C149" i="7"/>
  <c r="C106" i="7"/>
  <c r="C90" i="7"/>
  <c r="C145" i="7"/>
  <c r="C169" i="7"/>
  <c r="C111" i="7"/>
  <c r="C95" i="7"/>
  <c r="C79" i="7"/>
  <c r="C63" i="7"/>
  <c r="C47" i="7"/>
  <c r="C109" i="7"/>
  <c r="C81" i="7"/>
  <c r="C64" i="7"/>
  <c r="C41" i="7"/>
  <c r="C173" i="7"/>
  <c r="C86" i="7"/>
  <c r="C69" i="7"/>
  <c r="C52" i="7"/>
  <c r="C28" i="7"/>
  <c r="C92" i="7"/>
  <c r="C62" i="7"/>
  <c r="C45" i="7"/>
  <c r="C34" i="7"/>
  <c r="C56" i="7"/>
  <c r="C74" i="7"/>
  <c r="C72" i="7"/>
  <c r="Q50" i="6"/>
  <c r="C151" i="7"/>
  <c r="C178" i="7"/>
  <c r="C130" i="7"/>
  <c r="C172" i="7"/>
  <c r="C197" i="7"/>
  <c r="C193" i="7"/>
  <c r="C107" i="7"/>
  <c r="C43" i="7"/>
  <c r="C50" i="7"/>
  <c r="C68" i="7"/>
  <c r="C61" i="7"/>
  <c r="C30" i="7"/>
  <c r="P28" i="6"/>
  <c r="Q63" i="6"/>
  <c r="Q27" i="6"/>
  <c r="C119" i="7"/>
  <c r="C156" i="7"/>
  <c r="C129" i="7"/>
  <c r="C75" i="7"/>
  <c r="C113" i="7"/>
  <c r="C78" i="7"/>
  <c r="C39" i="7"/>
  <c r="L39" i="7" l="1"/>
  <c r="L78" i="7"/>
  <c r="L113" i="7"/>
  <c r="L75" i="7"/>
  <c r="L129" i="7"/>
  <c r="L156" i="7"/>
  <c r="L119" i="7"/>
  <c r="L30" i="7"/>
  <c r="L61" i="7"/>
  <c r="L68" i="7"/>
  <c r="L50" i="7"/>
  <c r="L43" i="7"/>
  <c r="L107" i="7"/>
  <c r="L193" i="7"/>
  <c r="L197" i="7"/>
  <c r="L172" i="7"/>
  <c r="L130" i="7"/>
  <c r="L178" i="7"/>
  <c r="L151" i="7"/>
  <c r="L72" i="7"/>
  <c r="L74" i="7"/>
  <c r="L56" i="7"/>
  <c r="L34" i="7"/>
  <c r="L45" i="7"/>
  <c r="L62" i="7"/>
  <c r="L92" i="7"/>
  <c r="L28" i="7"/>
  <c r="L52" i="7"/>
  <c r="L69" i="7"/>
  <c r="L86" i="7"/>
  <c r="L173" i="7"/>
  <c r="L41" i="7"/>
  <c r="L64" i="7"/>
  <c r="L81" i="7"/>
  <c r="L109" i="7"/>
  <c r="L47" i="7"/>
  <c r="L63" i="7"/>
  <c r="L79" i="7"/>
  <c r="L95" i="7"/>
  <c r="L111" i="7"/>
  <c r="L169" i="7"/>
  <c r="L145" i="7"/>
  <c r="L90" i="7"/>
  <c r="L106" i="7"/>
  <c r="L149" i="7"/>
  <c r="L112" i="7"/>
  <c r="L128" i="7"/>
  <c r="L144" i="7"/>
  <c r="L160" i="7"/>
  <c r="L176" i="7"/>
  <c r="L192" i="7"/>
  <c r="L118" i="7"/>
  <c r="L134" i="7"/>
  <c r="L150" i="7"/>
  <c r="L166" i="7"/>
  <c r="L182" i="7"/>
  <c r="L198" i="7"/>
  <c r="L123" i="7"/>
  <c r="L139" i="7"/>
  <c r="L155" i="7"/>
  <c r="L171" i="7"/>
  <c r="L187" i="7"/>
  <c r="L203" i="7"/>
  <c r="L89" i="7"/>
  <c r="L141" i="7"/>
  <c r="L85" i="7"/>
  <c r="L80" i="7"/>
  <c r="L59" i="7"/>
  <c r="L153" i="7"/>
  <c r="L133" i="7"/>
  <c r="L124" i="7"/>
  <c r="L188" i="7"/>
  <c r="L146" i="7"/>
  <c r="L194" i="7"/>
  <c r="L167" i="7"/>
  <c r="L199" i="7"/>
  <c r="L35" i="7"/>
  <c r="L88" i="7"/>
  <c r="L105" i="7"/>
  <c r="L73" i="7"/>
  <c r="L38" i="7"/>
  <c r="L46" i="7"/>
  <c r="L76" i="7"/>
  <c r="L100" i="7"/>
  <c r="L32" i="7"/>
  <c r="L53" i="7"/>
  <c r="L70" i="7"/>
  <c r="L96" i="7"/>
  <c r="L29" i="7"/>
  <c r="L48" i="7"/>
  <c r="L65" i="7"/>
  <c r="L82" i="7"/>
  <c r="L125" i="7"/>
  <c r="L51" i="7"/>
  <c r="L67" i="7"/>
  <c r="L83" i="7"/>
  <c r="L99" i="7"/>
  <c r="L121" i="7"/>
  <c r="L185" i="7"/>
  <c r="L161" i="7"/>
  <c r="L94" i="7"/>
  <c r="L110" i="7"/>
  <c r="L165" i="7"/>
  <c r="L116" i="7"/>
  <c r="L132" i="7"/>
  <c r="L148" i="7"/>
  <c r="L164" i="7"/>
  <c r="L180" i="7"/>
  <c r="L196" i="7"/>
  <c r="L122" i="7"/>
  <c r="L138" i="7"/>
  <c r="L154" i="7"/>
  <c r="L170" i="7"/>
  <c r="L186" i="7"/>
  <c r="L202" i="7"/>
  <c r="L127" i="7"/>
  <c r="L143" i="7"/>
  <c r="L159" i="7"/>
  <c r="L175" i="7"/>
  <c r="L191" i="7"/>
  <c r="L57" i="7"/>
  <c r="L44" i="7"/>
  <c r="L40" i="7"/>
  <c r="L37" i="7"/>
  <c r="L101" i="7"/>
  <c r="L91" i="7"/>
  <c r="L102" i="7"/>
  <c r="L140" i="7"/>
  <c r="L114" i="7"/>
  <c r="L162" i="7"/>
  <c r="L135" i="7"/>
  <c r="L183" i="7"/>
  <c r="Q71" i="6"/>
  <c r="L58" i="7"/>
  <c r="L31" i="7"/>
  <c r="L157" i="7"/>
  <c r="L97" i="7"/>
  <c r="L42" i="7"/>
  <c r="L60" i="7"/>
  <c r="L77" i="7"/>
  <c r="L108" i="7"/>
  <c r="L36" i="7"/>
  <c r="L54" i="7"/>
  <c r="L84" i="7"/>
  <c r="L104" i="7"/>
  <c r="L33" i="7"/>
  <c r="L49" i="7"/>
  <c r="L66" i="7"/>
  <c r="L93" i="7"/>
  <c r="L189" i="7"/>
  <c r="L55" i="7"/>
  <c r="L71" i="7"/>
  <c r="L87" i="7"/>
  <c r="L103" i="7"/>
  <c r="L137" i="7"/>
  <c r="L201" i="7"/>
  <c r="L177" i="7"/>
  <c r="L98" i="7"/>
  <c r="L117" i="7"/>
  <c r="L181" i="7"/>
  <c r="L120" i="7"/>
  <c r="L136" i="7"/>
  <c r="L152" i="7"/>
  <c r="L168" i="7"/>
  <c r="L184" i="7"/>
  <c r="L200" i="7"/>
  <c r="L126" i="7"/>
  <c r="L142" i="7"/>
  <c r="L158" i="7"/>
  <c r="L174" i="7"/>
  <c r="L190" i="7"/>
  <c r="L115" i="7"/>
  <c r="L131" i="7"/>
  <c r="L147" i="7"/>
  <c r="L163" i="7"/>
  <c r="L179" i="7"/>
  <c r="L195" i="7"/>
  <c r="AP57" i="4"/>
  <c r="AP89" i="4"/>
  <c r="AP123" i="4"/>
  <c r="AP42" i="4"/>
  <c r="AP112" i="4"/>
  <c r="AP197" i="4"/>
  <c r="AP121" i="4"/>
  <c r="AP207" i="4"/>
  <c r="AP292" i="4"/>
  <c r="AP38" i="4"/>
  <c r="AP149" i="4"/>
  <c r="AP320" i="4"/>
  <c r="AP37" i="4"/>
  <c r="AP148" i="4"/>
  <c r="AP157" i="4"/>
  <c r="AP200" i="4"/>
  <c r="AP221" i="4"/>
  <c r="AP285" i="4"/>
  <c r="AP307" i="4"/>
  <c r="AP59" i="4"/>
  <c r="AP75" i="4"/>
  <c r="AP177" i="4"/>
  <c r="AP199" i="4"/>
  <c r="AP220" i="4"/>
  <c r="AP241" i="4"/>
  <c r="AP284" i="4"/>
  <c r="AP90" i="4"/>
  <c r="AP106" i="4"/>
  <c r="AP122" i="4"/>
  <c r="AP154" i="4"/>
  <c r="AP170" i="4"/>
  <c r="AP186" i="4"/>
  <c r="AP202" i="4"/>
  <c r="AP218" i="4"/>
  <c r="AP234" i="4"/>
  <c r="AP250" i="4"/>
  <c r="AP266" i="4"/>
  <c r="AP282" i="4"/>
  <c r="AP298" i="4"/>
  <c r="AP314" i="4"/>
  <c r="AP330" i="4"/>
  <c r="AP66" i="4"/>
  <c r="AP144" i="4"/>
  <c r="AP229" i="4"/>
  <c r="AP315" i="4"/>
  <c r="AP58" i="4"/>
  <c r="AP133" i="4"/>
  <c r="AP219" i="4"/>
  <c r="AP304" i="4"/>
  <c r="AP65" i="4"/>
  <c r="AP143" i="4"/>
  <c r="AP228" i="4"/>
  <c r="AP313" i="4"/>
  <c r="AP46" i="4"/>
  <c r="AP78" i="4"/>
  <c r="AP117" i="4"/>
  <c r="AP160" i="4"/>
  <c r="AP203" i="4"/>
  <c r="AP245" i="4"/>
  <c r="AP288" i="4"/>
  <c r="AP331" i="4"/>
  <c r="AP45" i="4"/>
  <c r="AP77" i="4"/>
  <c r="AP116" i="4"/>
  <c r="AP159" i="4"/>
  <c r="AP201" i="4"/>
  <c r="AP244" i="4"/>
  <c r="AP287" i="4"/>
  <c r="AP329" i="4"/>
  <c r="AP32" i="4"/>
  <c r="AP48" i="4"/>
  <c r="AP64" i="4"/>
  <c r="AP80" i="4"/>
  <c r="AP99" i="4"/>
  <c r="AP120" i="4"/>
  <c r="AP141" i="4"/>
  <c r="AP163" i="4"/>
  <c r="AP184" i="4"/>
  <c r="AP205" i="4"/>
  <c r="AP227" i="4"/>
  <c r="AP248" i="4"/>
  <c r="AP269" i="4"/>
  <c r="AP291" i="4"/>
  <c r="AP312" i="4"/>
  <c r="AP333" i="4"/>
  <c r="AP31" i="4"/>
  <c r="AP47" i="4"/>
  <c r="AP63" i="4"/>
  <c r="AP79" i="4"/>
  <c r="AP97" i="4"/>
  <c r="AP119" i="4"/>
  <c r="AP140" i="4"/>
  <c r="AP161" i="4"/>
  <c r="AP183" i="4"/>
  <c r="AP204" i="4"/>
  <c r="AP225" i="4"/>
  <c r="AP247" i="4"/>
  <c r="AP268" i="4"/>
  <c r="AP289" i="4"/>
  <c r="AP311" i="4"/>
  <c r="AP332" i="4"/>
  <c r="AP94" i="4"/>
  <c r="AP110" i="4"/>
  <c r="AP126" i="4"/>
  <c r="AP142" i="4"/>
  <c r="AP158" i="4"/>
  <c r="AP174" i="4"/>
  <c r="AP190" i="4"/>
  <c r="AP206" i="4"/>
  <c r="AP222" i="4"/>
  <c r="AP238" i="4"/>
  <c r="AP254" i="4"/>
  <c r="AP270" i="4"/>
  <c r="AP286" i="4"/>
  <c r="AP302" i="4"/>
  <c r="AP318" i="4"/>
  <c r="AP334" i="4"/>
  <c r="N247" i="4"/>
  <c r="N279" i="4"/>
  <c r="N311" i="4"/>
  <c r="N343" i="4"/>
  <c r="AP303" i="4"/>
  <c r="AP281" i="4"/>
  <c r="AP324" i="4"/>
  <c r="AP260" i="4"/>
  <c r="AP82" i="4"/>
  <c r="AP165" i="4"/>
  <c r="AP251" i="4"/>
  <c r="AP336" i="4"/>
  <c r="AP74" i="4"/>
  <c r="AP155" i="4"/>
  <c r="AP240" i="4"/>
  <c r="AP325" i="4"/>
  <c r="AP81" i="4"/>
  <c r="AP164" i="4"/>
  <c r="AP249" i="4"/>
  <c r="AP335" i="4"/>
  <c r="AP54" i="4"/>
  <c r="AP86" i="4"/>
  <c r="AP128" i="4"/>
  <c r="AP171" i="4"/>
  <c r="AP213" i="4"/>
  <c r="AP256" i="4"/>
  <c r="AP299" i="4"/>
  <c r="AP341" i="4"/>
  <c r="AP53" i="4"/>
  <c r="AP85" i="4"/>
  <c r="AP127" i="4"/>
  <c r="AP169" i="4"/>
  <c r="AP212" i="4"/>
  <c r="AP255" i="4"/>
  <c r="AP297" i="4"/>
  <c r="AP340" i="4"/>
  <c r="AP36" i="4"/>
  <c r="AP52" i="4"/>
  <c r="AP68" i="4"/>
  <c r="AP84" i="4"/>
  <c r="AP104" i="4"/>
  <c r="AP125" i="4"/>
  <c r="AP147" i="4"/>
  <c r="AP168" i="4"/>
  <c r="AP189" i="4"/>
  <c r="AP211" i="4"/>
  <c r="AP232" i="4"/>
  <c r="AP253" i="4"/>
  <c r="AP275" i="4"/>
  <c r="AP296" i="4"/>
  <c r="AP317" i="4"/>
  <c r="AP339" i="4"/>
  <c r="AP35" i="4"/>
  <c r="AP51" i="4"/>
  <c r="AP67" i="4"/>
  <c r="AP83" i="4"/>
  <c r="AP103" i="4"/>
  <c r="AP124" i="4"/>
  <c r="AP145" i="4"/>
  <c r="AP167" i="4"/>
  <c r="AP188" i="4"/>
  <c r="AP209" i="4"/>
  <c r="AP231" i="4"/>
  <c r="AP252" i="4"/>
  <c r="AP273" i="4"/>
  <c r="AP295" i="4"/>
  <c r="AP316" i="4"/>
  <c r="AP337" i="4"/>
  <c r="AP98" i="4"/>
  <c r="AP114" i="4"/>
  <c r="AP130" i="4"/>
  <c r="AP146" i="4"/>
  <c r="AP162" i="4"/>
  <c r="AP178" i="4"/>
  <c r="AP194" i="4"/>
  <c r="AP210" i="4"/>
  <c r="AP226" i="4"/>
  <c r="AP242" i="4"/>
  <c r="AP258" i="4"/>
  <c r="AP274" i="4"/>
  <c r="AP290" i="4"/>
  <c r="AP306" i="4"/>
  <c r="AP322" i="4"/>
  <c r="AP338" i="4"/>
  <c r="AP41" i="4"/>
  <c r="AP101" i="4"/>
  <c r="AP261" i="4"/>
  <c r="AP33" i="4"/>
  <c r="AP100" i="4"/>
  <c r="AP185" i="4"/>
  <c r="AP271" i="4"/>
  <c r="AP96" i="4"/>
  <c r="AP139" i="4"/>
  <c r="AP224" i="4"/>
  <c r="AP309" i="4"/>
  <c r="AP29" i="4"/>
  <c r="AP61" i="4"/>
  <c r="AP137" i="4"/>
  <c r="AP180" i="4"/>
  <c r="AP223" i="4"/>
  <c r="AP265" i="4"/>
  <c r="AP308" i="4"/>
  <c r="AP109" i="4"/>
  <c r="AP195" i="4"/>
  <c r="AP216" i="4"/>
  <c r="AP259" i="4"/>
  <c r="AP280" i="4"/>
  <c r="AP301" i="4"/>
  <c r="AP323" i="4"/>
  <c r="AP23" i="4"/>
  <c r="AP39" i="4"/>
  <c r="AP55" i="4"/>
  <c r="AP71" i="4"/>
  <c r="AP87" i="4"/>
  <c r="AP108" i="4"/>
  <c r="AP129" i="4"/>
  <c r="AP151" i="4"/>
  <c r="AP172" i="4"/>
  <c r="AP193" i="4"/>
  <c r="AP215" i="4"/>
  <c r="AP236" i="4"/>
  <c r="AP257" i="4"/>
  <c r="AP279" i="4"/>
  <c r="AP300" i="4"/>
  <c r="AP321" i="4"/>
  <c r="AP343" i="4"/>
  <c r="AP102" i="4"/>
  <c r="AP118" i="4"/>
  <c r="AP134" i="4"/>
  <c r="AP150" i="4"/>
  <c r="AP166" i="4"/>
  <c r="AP182" i="4"/>
  <c r="AP198" i="4"/>
  <c r="AP214" i="4"/>
  <c r="AP230" i="4"/>
  <c r="AP246" i="4"/>
  <c r="AP262" i="4"/>
  <c r="AP278" i="4"/>
  <c r="AP294" i="4"/>
  <c r="AP310" i="4"/>
  <c r="AP326" i="4"/>
  <c r="AP342" i="4"/>
</calcChain>
</file>

<file path=xl/comments1.xml><?xml version="1.0" encoding="utf-8"?>
<comments xmlns="http://schemas.openxmlformats.org/spreadsheetml/2006/main">
  <authors>
    <author/>
  </authors>
  <commentList>
    <comment ref="D16" authorId="0" shapeId="0">
      <text>
        <r>
          <rPr>
            <sz val="10"/>
            <rFont val="Arial"/>
            <family val="2"/>
          </rPr>
          <t>EUR-OIS curve using self discounting – that is, the forward is calculated from the discount curve.</t>
        </r>
      </text>
    </comment>
    <comment ref="D52" authorId="0" shapeId="0">
      <text>
        <r>
          <rPr>
            <sz val="10"/>
            <rFont val="Arial"/>
            <family val="2"/>
          </rPr>
          <t>3M EUR curve assuming OIS collateralization</t>
        </r>
      </text>
    </comment>
    <comment ref="D76" authorId="0" shapeId="0">
      <text>
        <r>
          <rPr>
            <sz val="10"/>
            <rFont val="Arial"/>
            <family val="2"/>
          </rPr>
          <t>6M EUR curve from a tenor basis swap assuming EUR-OIS collateralization</t>
        </r>
      </text>
    </comment>
    <comment ref="D99" authorId="0" shapeId="0">
      <text>
        <r>
          <rPr>
            <sz val="10"/>
            <rFont val="Arial"/>
            <family val="2"/>
          </rPr>
          <t>USD-OIS curve</t>
        </r>
      </text>
    </comment>
    <comment ref="D115" authorId="0" shapeId="0">
      <text>
        <r>
          <rPr>
            <sz val="10"/>
            <rFont val="Arial"/>
            <family val="2"/>
          </rPr>
          <t>USD 3M curve assuming USD-OIS collateralization</t>
        </r>
      </text>
    </comment>
    <comment ref="D132" authorId="0" shapeId="0">
      <text>
        <r>
          <rPr>
            <sz val="10"/>
            <rFont val="Arial"/>
            <family val="2"/>
          </rPr>
          <t>Discount curve for EUR cashflows assuming USD-OIS collateralization under the assumption that the EUR 3M forward is independent of its collateralization (and hence using the EUR-3M curve calibrated from EUR-OIS collateralization)</t>
        </r>
      </text>
    </comment>
    <comment ref="D168" authorId="0" shapeId="0">
      <text>
        <r>
          <rPr>
            <sz val="10"/>
            <rFont val="Arial"/>
            <family val="2"/>
          </rPr>
          <t>The cross-currency swap using the previous forward-EUR-3M-USD-OIS (instead of forward-EUR-3M)</t>
        </r>
      </text>
    </comment>
    <comment ref="D180" authorId="0" shapeId="0">
      <text>
        <r>
          <rPr>
            <sz val="10"/>
            <rFont val="Arial"/>
            <family val="2"/>
          </rPr>
          <t>A funding curve defined as spread over EUR-3M</t>
        </r>
      </text>
    </comment>
  </commentList>
</comments>
</file>

<file path=xl/sharedStrings.xml><?xml version="1.0" encoding="utf-8"?>
<sst xmlns="http://schemas.openxmlformats.org/spreadsheetml/2006/main" count="3102" uniqueCount="403">
  <si>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</si>
  <si>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</si>
  <si>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</si>
  <si>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</si>
  <si>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</si>
  <si>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</si>
  <si>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</si>
  <si>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</si>
  <si>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</si>
  <si>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</si>
  <si>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</si>
  <si>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</si>
  <si>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</si>
  <si>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</si>
  <si>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</si>
  <si>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</si>
  <si>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</si>
  <si>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</si>
  <si>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</si>
  <si>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</si>
  <si>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</si>
  <si>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</si>
  <si>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</si>
  <si>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Reference cell below to ensure lib is loaded:</t>
  </si>
  <si>
    <t>Curve Defintion (and past fixings)</t>
  </si>
  <si>
    <t>Common parameters</t>
  </si>
  <si>
    <t>Use this sheet to pre-define defined properties of curves used in calibration and set past fixings of the curve.</t>
  </si>
  <si>
    <t>If a curve is not definied here, but referenced during calibration, it will be created (without past fixings and default parameters inferred).</t>
  </si>
  <si>
    <t>Curves</t>
  </si>
  <si>
    <t>Curves are „collected“ in a model:</t>
  </si>
  <si>
    <t>We then define a model containing all discount cuves and forward curves.</t>
  </si>
  <si>
    <t>Object:</t>
  </si>
  <si>
    <t>On the sheet „Calibration“: We obtain a new model containing all correponding curves, calibrated to the market data.</t>
  </si>
  <si>
    <t xml:space="preserve"> </t>
  </si>
  <si>
    <t>Curve Properties and Past Fixings</t>
  </si>
  <si>
    <t>Create Curve Object</t>
  </si>
  <si>
    <t>Parameters</t>
  </si>
  <si>
    <t>Curve Name</t>
  </si>
  <si>
    <t>discount-EUR-OIS</t>
  </si>
  <si>
    <t>forward-EUR-OIS</t>
  </si>
  <si>
    <t>forward-EUR-3M</t>
  </si>
  <si>
    <t>forward-EUR-6M</t>
  </si>
  <si>
    <t>CUBIC_SPLINE</t>
  </si>
  <si>
    <t>3M</t>
  </si>
  <si>
    <t>6M</t>
  </si>
  <si>
    <t>LINEAR</t>
  </si>
  <si>
    <t>BusinessdayCalendarExcludingTARGETHolidays</t>
  </si>
  <si>
    <t>LOG_OF_VALUE</t>
  </si>
  <si>
    <t>MODIFIED_FOLLOWING</t>
  </si>
  <si>
    <t>CONSTANT</t>
  </si>
  <si>
    <t>VALUE</t>
  </si>
  <si>
    <t>FORWARD</t>
  </si>
  <si>
    <t>Curve object (empty, with properties above)</t>
  </si>
  <si>
    <t>Curve object with fixings</t>
  </si>
  <si>
    <t>Object (of type Curve)</t>
  </si>
  <si>
    <t>date</t>
  </si>
  <si>
    <t>time</t>
  </si>
  <si>
    <t>value</t>
  </si>
  <si>
    <t>Calibrate Discount and Forward Curves to Market Data (- please send feedback to info@finmath.net -)</t>
  </si>
  <si>
    <t>Color Coding:</t>
  </si>
  <si>
    <t>INPUT</t>
  </si>
  <si>
    <t>Note:</t>
  </si>
  <si>
    <t>To add data, duplicate a whole row (ensure to include the formulas at the end of the input fields)</t>
  </si>
  <si>
    <t>Create Collection of Calibrated Curves from Market Data</t>
  </si>
  <si>
    <t>Notes:</t>
  </si>
  <si>
    <t>See settings and conventions used here are for illustrative purposes. Market conventions may differ.</t>
  </si>
  <si>
    <t>See sheet „Curves View“ for result of calibration</t>
  </si>
  <si>
    <t>first</t>
  </si>
  <si>
    <t>Object</t>
  </si>
  <si>
    <t>Define the receiver leg here. Specify a name for a curve for the forward of leave the name empty.</t>
  </si>
  <si>
    <t>Define the payer leg here.</t>
  </si>
  <si>
    <t>Define the curve and time to calibrate from this product.</t>
  </si>
  <si>
    <t>bus.days.</t>
  </si>
  <si>
    <t>Reciever Leg</t>
  </si>
  <si>
    <t>Payer Leg</t>
  </si>
  <si>
    <t>Calibration entity</t>
  </si>
  <si>
    <t>symbol</t>
  </si>
  <si>
    <t>type</t>
  </si>
  <si>
    <t>spot offset</t>
  </si>
  <si>
    <t>start offset</t>
  </si>
  <si>
    <t>maturity</t>
  </si>
  <si>
    <t>frequency</t>
  </si>
  <si>
    <t>daycounting</t>
  </si>
  <si>
    <t>bus. day adj.</t>
  </si>
  <si>
    <t>fixing offset</t>
  </si>
  <si>
    <t>pay offset</t>
  </si>
  <si>
    <t>forward curve</t>
  </si>
  <si>
    <t>spread</t>
  </si>
  <si>
    <t>discount curve</t>
  </si>
  <si>
    <t>calibration curve</t>
  </si>
  <si>
    <t>calibration time</t>
  </si>
  <si>
    <t>spot date</t>
  </si>
  <si>
    <t>start offset rec</t>
  </si>
  <si>
    <t>maturity rec</t>
  </si>
  <si>
    <t>start offset pay</t>
  </si>
  <si>
    <t>maturity pay</t>
  </si>
  <si>
    <t>tenor rec</t>
  </si>
  <si>
    <t>forward rec</t>
  </si>
  <si>
    <t>spread rec</t>
  </si>
  <si>
    <t>discount rec</t>
  </si>
  <si>
    <t>tenor pay</t>
  </si>
  <si>
    <t>forward pay</t>
  </si>
  <si>
    <t>spread pay</t>
  </si>
  <si>
    <t>disocunt pay</t>
  </si>
  <si>
    <t>Deposit</t>
  </si>
  <si>
    <t>0D</t>
  </si>
  <si>
    <t>1D</t>
  </si>
  <si>
    <t>tenor</t>
  </si>
  <si>
    <t>act/360</t>
  </si>
  <si>
    <t>following</t>
  </si>
  <si>
    <t>annual</t>
  </si>
  <si>
    <t>1W</t>
  </si>
  <si>
    <t>2W</t>
  </si>
  <si>
    <t>3W</t>
  </si>
  <si>
    <t>1M</t>
  </si>
  <si>
    <t>modified_following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</si>
  <si>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</si>
  <si>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</si>
  <si>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</si>
  <si>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</si>
  <si>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</si>
  <si>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</si>
  <si>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</si>
  <si>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</si>
  <si>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</si>
  <si>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Swap</t>
  </si>
  <si>
    <t>15M</t>
  </si>
  <si>
    <t>18M</t>
  </si>
  <si>
    <t>21M</t>
  </si>
  <si>
    <t>2Y</t>
  </si>
  <si>
    <t>act/365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</si>
  <si>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</si>
  <si>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</si>
  <si>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</si>
  <si>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</si>
  <si>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</si>
  <si>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</si>
  <si>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</si>
  <si>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</si>
  <si>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</si>
  <si>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</si>
  <si>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</si>
  <si>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</si>
  <si>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</si>
  <si>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</si>
  <si>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</si>
  <si>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</si>
  <si>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FRA</t>
  </si>
  <si>
    <t>30/360</t>
  </si>
  <si>
    <t>quarterly</t>
  </si>
  <si>
    <t>E30/360</t>
  </si>
  <si>
    <t>semiannual</t>
  </si>
  <si>
    <t>1Y</t>
  </si>
  <si>
    <t>discount-USD-OIS</t>
  </si>
  <si>
    <t>forward-USD-3M</t>
  </si>
  <si>
    <t>discount-EUR-USD-OIS</t>
  </si>
  <si>
    <t>forward-EUR-3M-USD-OIS</t>
  </si>
  <si>
    <t>discount-EUR-USD-OIS-2</t>
  </si>
  <si>
    <t>SwapLeg</t>
  </si>
  <si>
    <t>discount-EUR-FND</t>
  </si>
  <si>
    <t>Result: Calibrated Curves</t>
  </si>
  <si>
    <t>calibrateModel</t>
  </si>
  <si>
    <t>save model:</t>
  </si>
  <si>
    <t>Difference of the two ways to construct the EUR forward collaterlized in USD:</t>
  </si>
  <si>
    <t>Difference of the two ways to construct the funding curve:</t>
  </si>
  <si>
    <t>Results</t>
  </si>
  <si>
    <t>Difference of the two ways to construct the EUR discount curve with collateral in USD</t>
  </si>
  <si>
    <t>Fetch Curve Object</t>
  </si>
  <si>
    <t>difference (bp)</t>
  </si>
  <si>
    <t>discount-EUR-FND2</t>
  </si>
  <si>
    <t>Some Valuations using the Calibrated Curves</t>
  </si>
  <si>
    <t>In contrast to spot offset, start offset is not adjusted, i.e. it is an offset on baseDate and the result stays unadjusted.</t>
  </si>
  <si>
    <t>Valuation</t>
  </si>
  <si>
    <t>Simplified Swap Schedule Creation</t>
  </si>
  <si>
    <t>start</t>
  </si>
  <si>
    <t>end</t>
  </si>
  <si>
    <t>period length</t>
  </si>
  <si>
    <t>notional exchange</t>
  </si>
  <si>
    <t>Remarks</t>
  </si>
  <si>
    <t>An OIS discounted swap leg is not at par!</t>
  </si>
  <si>
    <t>Self disocunting the leg is at par (using forward curve as discount curve)</t>
  </si>
  <si>
    <t>The OIS discounted fixed leg is not at par either!</t>
  </si>
  <si>
    <t>Meta Data Swap Schedule Creation</t>
  </si>
  <si>
    <t>A self discounted floater is at par.</t>
  </si>
  <si>
    <t>e30/360</t>
  </si>
  <si>
    <t>A running deal</t>
  </si>
  <si>
    <t>The impact of the definition of the foreign forward collaterlized in domestic currency:</t>
  </si>
  <si>
    <t>Checking the funding floater:</t>
  </si>
  <si>
    <t>forward-EUR-3M-FND</t>
  </si>
  <si>
    <t>The impact of the definition of the uncollaterlized forward:</t>
  </si>
  <si>
    <t>Some Valuations and Sensitivities using the Calibrated Curves</t>
  </si>
  <si>
    <t>In contrast to spot offset, 'start' is not adjusted, i.e. it is an offset on baseDate and the result stays unadjusted.</t>
  </si>
  <si>
    <t>discount-EUR-OIS-10Y</t>
  </si>
  <si>
    <t>ENABLE SHEET:</t>
  </si>
  <si>
    <t>← Set this to TRUE to have the sheet calculated! Set to FALSE to disable and save performance.</t>
  </si>
  <si>
    <t>Check the different thetas</t>
  </si>
  <si>
    <t>forward-EUR-3M-10Y</t>
  </si>
  <si>
    <t>Try the symbols in column S in cell Q9</t>
  </si>
  <si>
    <t>forward-USD-3M-10Y</t>
  </si>
  <si>
    <t>forward-USD-3M-EUR-OIS</t>
  </si>
  <si>
    <t>discount-USD-OIS-10Y</t>
  </si>
  <si>
    <t>discount-USD-EUR-OIS-10Y</t>
  </si>
  <si>
    <t>calibratedCurves</t>
  </si>
  <si>
    <t>Shift:</t>
  </si>
  <si>
    <t>discount-EUR-FND-10Y</t>
  </si>
  <si>
    <t>Symbol:</t>
  </si>
  <si>
    <t>discount-EUR-FND2-10Y</t>
  </si>
  <si>
    <t>Calibration:</t>
  </si>
  <si>
    <t>Model:</t>
  </si>
  <si>
    <t>theta</t>
  </si>
  <si>
    <t>delta (bp per bp)</t>
  </si>
  <si>
    <t>delta</t>
  </si>
  <si>
    <t>discount-USD-EUR-OIS</t>
  </si>
  <si>
    <t>has small ois sensitivity</t>
  </si>
  <si>
    <t>The sensitivity of a FRA, which is not part of the curve construction (check different interpolation methods)</t>
  </si>
  <si>
    <t>7x10</t>
  </si>
  <si>
    <t>← try these below and check the sensitivities, repeat this when changing interpolation from FORWARD to DISCOUNTFACTOR</t>
  </si>
  <si>
    <t>9x12</t>
  </si>
  <si>
    <t>forward-EUR-3M-0Dx3M</t>
  </si>
  <si>
    <t>forward-EUR-3M-1Mx3M</t>
  </si>
  <si>
    <t>forward-EUR-3M-2Mx3M</t>
  </si>
  <si>
    <t>forward-EUR-3M-3Mx3M</t>
  </si>
  <si>
    <t>forward-EUR-3M-4Mx3M</t>
  </si>
  <si>
    <t>forward-EUR-3M-5Mx3M</t>
  </si>
  <si>
    <t>forward-EUR-3M-6Mx3M</t>
  </si>
  <si>
    <t>forward-EUR-3M-7Mx3M</t>
  </si>
  <si>
    <t>forward-EUR-3M-8Mx3M</t>
  </si>
  <si>
    <t>forward-EUR-3M-1Y</t>
  </si>
  <si>
    <t>The sensitivties of a EUR Swap collaterlized in USD</t>
  </si>
  <si>
    <t>calibration product</t>
  </si>
  <si>
    <t>bucket</t>
  </si>
  <si>
    <t>value:</t>
  </si>
  <si>
    <t>calibration</t>
  </si>
  <si>
    <t>model</t>
  </si>
  <si>
    <t>product</t>
  </si>
  <si>
    <t>sensitivity</t>
  </si>
  <si>
    <t>name</t>
  </si>
  <si>
    <t>discount-EUR-OIS-1D</t>
  </si>
  <si>
    <t>discount-EUR-OIS-1W</t>
  </si>
  <si>
    <t>discount-EUR-OIS-2W</t>
  </si>
  <si>
    <t>discount-EUR-OIS-3W</t>
  </si>
  <si>
    <t>discount-EUR-OIS-1M</t>
  </si>
  <si>
    <t>discount-EUR-OIS-2M</t>
  </si>
  <si>
    <t>discount-EUR-OIS-3M</t>
  </si>
  <si>
    <t>discount-EUR-OIS-4M</t>
  </si>
  <si>
    <t>discount-EUR-OIS-5M</t>
  </si>
  <si>
    <t>discount-EUR-OIS-6M</t>
  </si>
  <si>
    <t>discount-EUR-OIS-7M</t>
  </si>
  <si>
    <t>discount-EUR-OIS-8M</t>
  </si>
  <si>
    <t>discount-EUR-OIS-9M</t>
  </si>
  <si>
    <t>discount-EUR-OIS-10M</t>
  </si>
  <si>
    <t>discount-EUR-OIS-11M</t>
  </si>
  <si>
    <t>discount-EUR-OIS-12M</t>
  </si>
  <si>
    <t>discount-EUR-OIS-15M</t>
  </si>
  <si>
    <t>discount-EUR-OIS-18M</t>
  </si>
  <si>
    <t>discount-EUR-OIS-21M</t>
  </si>
  <si>
    <t>discount-EUR-OIS-2Y</t>
  </si>
  <si>
    <t>discount-EUR-OIS-3Y</t>
  </si>
  <si>
    <t>discount-EUR-OIS-4Y</t>
  </si>
  <si>
    <t>discount-EUR-OIS-5Y</t>
  </si>
  <si>
    <t>discount-EUR-OIS-6Y</t>
  </si>
  <si>
    <t>discount-EUR-OIS-7Y</t>
  </si>
  <si>
    <t>discount-EUR-OIS-8Y</t>
  </si>
  <si>
    <t>discount-EUR-OIS-9Y</t>
  </si>
  <si>
    <t>discount-EUR-OIS-11Y</t>
  </si>
  <si>
    <t>discount-EUR-OIS-12Y</t>
  </si>
  <si>
    <t>discount-EUR-OIS-15Y</t>
  </si>
  <si>
    <t>discount-EUR-OIS-20Y</t>
  </si>
  <si>
    <t>discount-EUR-OIS-25Y</t>
  </si>
  <si>
    <t>discount-EUR-OIS-30Y</t>
  </si>
  <si>
    <t>discount-EUR-OIS-40Y</t>
  </si>
  <si>
    <t>discount-EUR-OIS-50Y</t>
  </si>
  <si>
    <t>forward-EUR-3M-9Mx3M</t>
  </si>
  <si>
    <t>forward-EUR-3M-12Mx3M</t>
  </si>
  <si>
    <t>forward-EUR-3M-15Mx3M</t>
  </si>
  <si>
    <t>forward-EUR-3M-2Y</t>
  </si>
  <si>
    <t>forward-EUR-3M-3Y</t>
  </si>
  <si>
    <t>forward-EUR-3M-4Y</t>
  </si>
  <si>
    <t>forward-EUR-3M-5Y</t>
  </si>
  <si>
    <t>forward-EUR-3M-6Y</t>
  </si>
  <si>
    <t>forward-EUR-3M-7Y</t>
  </si>
  <si>
    <t>forward-EUR-3M-8Y</t>
  </si>
  <si>
    <t>forward-EUR-3M-9Y</t>
  </si>
  <si>
    <t>forward-EUR-3M-12Y</t>
  </si>
  <si>
    <t>forward-EUR-3M-15Y</t>
  </si>
  <si>
    <t>forward-EUR-3M-20Y</t>
  </si>
  <si>
    <t>forward-EUR-3M-25Y</t>
  </si>
  <si>
    <t>forward-EUR-3M-30Y</t>
  </si>
  <si>
    <t>forward-EUR-3M-40Y</t>
  </si>
  <si>
    <t>forward-EUR-3M-50Y</t>
  </si>
  <si>
    <t>forward-EUR-6M-0Dx6M</t>
  </si>
  <si>
    <t>forward-EUR-6M-1Mx6M</t>
  </si>
  <si>
    <t>forward-EUR-6M-2Mx6M</t>
  </si>
  <si>
    <t>forward-EUR-6M-3Mx6M</t>
  </si>
  <si>
    <t>forward-EUR-6M-6Mx6M</t>
  </si>
  <si>
    <t>forward-EUR-6M-9Mx6M</t>
  </si>
  <si>
    <t>forward-EUR-6M-12Mx6M</t>
  </si>
  <si>
    <t>forward-EUR-6M-2Y</t>
  </si>
  <si>
    <t>forward-EUR-6M-3Y</t>
  </si>
  <si>
    <t>forward-EUR-6M-4Y</t>
  </si>
  <si>
    <t>forward-EUR-6M-5Y</t>
  </si>
  <si>
    <t>forward-EUR-6M-6Y</t>
  </si>
  <si>
    <t>forward-EUR-6M-7Y</t>
  </si>
  <si>
    <t>forward-EUR-6M-8Y</t>
  </si>
  <si>
    <t>forward-EUR-6M-9Y</t>
  </si>
  <si>
    <t>forward-EUR-6M-10Y</t>
  </si>
  <si>
    <t>forward-EUR-6M-12Y</t>
  </si>
  <si>
    <t>forward-EUR-6M-15Y</t>
  </si>
  <si>
    <t>forward-EUR-6M-20Y</t>
  </si>
  <si>
    <t>forward-EUR-6M-25Y</t>
  </si>
  <si>
    <t>forward-EUR-6M-30Y</t>
  </si>
  <si>
    <t>forward-EUR-6M-40Y</t>
  </si>
  <si>
    <t>forward-EUR-6M-50Y</t>
  </si>
  <si>
    <t>discount-USD-OIS-1Y</t>
  </si>
  <si>
    <t>discount-USD-OIS-2Y</t>
  </si>
  <si>
    <t>discount-USD-OIS-3Y</t>
  </si>
  <si>
    <t>discount-USD-OIS-4Y</t>
  </si>
  <si>
    <t>discount-USD-OIS-5Y</t>
  </si>
  <si>
    <t>discount-USD-OIS-7Y</t>
  </si>
  <si>
    <t>discount-USD-OIS-8Y</t>
  </si>
  <si>
    <t>discount-USD-OIS-9Y</t>
  </si>
  <si>
    <t>discount-USD-OIS-12Y</t>
  </si>
  <si>
    <t>discount-USD-OIS-15Y</t>
  </si>
  <si>
    <t>discount-USD-OIS-20Y</t>
  </si>
  <si>
    <t>discount-USD-OIS-25Y</t>
  </si>
  <si>
    <t>discount-USD-OIS-30Y</t>
  </si>
  <si>
    <t>discount-USD-OIS-40Y</t>
  </si>
  <si>
    <t>discount-USD-OIS-50Y</t>
  </si>
  <si>
    <t>forward-USD-3M-1Y</t>
  </si>
  <si>
    <t>forward-USD-3M-2Y</t>
  </si>
  <si>
    <t>forward-USD-3M-3Y</t>
  </si>
  <si>
    <t>forward-USD-3M-4Y</t>
  </si>
  <si>
    <t>forward-USD-3M-5Y</t>
  </si>
  <si>
    <t>forward-USD-3M-6Y</t>
  </si>
  <si>
    <t>forward-USD-3M-7Y</t>
  </si>
  <si>
    <t>forward-USD-3M-8Y</t>
  </si>
  <si>
    <t>forward-USD-3M-9Y</t>
  </si>
  <si>
    <t>forward-USD-3M-12Y</t>
  </si>
  <si>
    <t>forward-USD-3M-15Y</t>
  </si>
  <si>
    <t>forward-USD-3M-20Y</t>
  </si>
  <si>
    <t>forward-USD-3M-25Y</t>
  </si>
  <si>
    <t>forward-USD-3M-30Y</t>
  </si>
  <si>
    <t>forward-USD-3M-40Y</t>
  </si>
  <si>
    <t>forward-USD-3M-50Y</t>
  </si>
  <si>
    <t>discount-EUR-USD-OIS-1Y</t>
  </si>
  <si>
    <t>discount-EUR-USD-OIS-2Y</t>
  </si>
  <si>
    <t>discount-EUR-USD-OIS-3Y</t>
  </si>
  <si>
    <t>discount-EUR-USD-OIS-4Y</t>
  </si>
  <si>
    <t>discount-EUR-USD-OIS-5Y</t>
  </si>
  <si>
    <t>discount-EUR-USD-OIS-7Y</t>
  </si>
  <si>
    <t>discount-EUR-USD-OIS-10Y</t>
  </si>
  <si>
    <t>discount-EUR-USD-OIS-15Y</t>
  </si>
  <si>
    <t>discount-EUR-USD-OIS-20Y</t>
  </si>
  <si>
    <t>discount-EUR-USD-OIS-30Y</t>
  </si>
  <si>
    <t>discount-EUR-USD-OIS-40Y</t>
  </si>
  <si>
    <t>discount-EUR-USD-OIS-50Y</t>
  </si>
  <si>
    <t>forward-EUR-3M-USD-OIS-0Dx3M</t>
  </si>
  <si>
    <t>forward-EUR-3M-USD-OIS-1Mx3M</t>
  </si>
  <si>
    <t>forward-EUR-3M-USD-OIS-2Mx3M</t>
  </si>
  <si>
    <t>forward-EUR-3M-USD-OIS-3Mx3M</t>
  </si>
  <si>
    <t>forward-EUR-3M-USD-OIS-6Mx3M</t>
  </si>
  <si>
    <t>forward-EUR-3M-USD-OIS-9Mx3M</t>
  </si>
  <si>
    <t>forward-EUR-3M-USD-OIS-12Mx3M</t>
  </si>
  <si>
    <t>forward-EUR-3M-USD-OIS-15Mx3M</t>
  </si>
  <si>
    <t>forward-EUR-3M-USD-OIS-2Y</t>
  </si>
  <si>
    <t>forward-EUR-3M-USD-OIS-3Y</t>
  </si>
  <si>
    <t>forward-EUR-3M-USD-OIS-4Y</t>
  </si>
  <si>
    <t>forward-EUR-3M-USD-OIS-5Y</t>
  </si>
  <si>
    <t>forward-EUR-3M-USD-OIS-6Y</t>
  </si>
  <si>
    <t>forward-EUR-3M-USD-OIS-7Y</t>
  </si>
  <si>
    <t>forward-EUR-3M-USD-OIS-8Y</t>
  </si>
  <si>
    <t>forward-EUR-3M-USD-OIS-9Y</t>
  </si>
  <si>
    <t>forward-EUR-3M-USD-OIS-10Y</t>
  </si>
  <si>
    <t>forward-EUR-3M-USD-OIS-12Y</t>
  </si>
  <si>
    <t>forward-EUR-3M-USD-OIS-15Y</t>
  </si>
  <si>
    <t>forward-EUR-3M-USD-OIS-20Y</t>
  </si>
  <si>
    <t>forward-EUR-3M-USD-OIS-25Y</t>
  </si>
  <si>
    <t>forward-EUR-3M-USD-OIS-30Y</t>
  </si>
  <si>
    <t>forward-EUR-3M-USD-OIS-40Y</t>
  </si>
  <si>
    <t>forward-EUR-3M-USD-OIS-50Y</t>
  </si>
  <si>
    <t>discount-EUR-USD-OIS-2-1Y</t>
  </si>
  <si>
    <t>discount-EUR-USD-OIS-2-2Y</t>
  </si>
  <si>
    <t>discount-EUR-USD-OIS-2-3Y</t>
  </si>
  <si>
    <t>discount-EUR-USD-OIS-2-4Y</t>
  </si>
  <si>
    <t>discount-EUR-USD-OIS-2-5Y</t>
  </si>
  <si>
    <t>discount-EUR-USD-OIS-2-7Y</t>
  </si>
  <si>
    <t>discount-EUR-USD-OIS-2-10Y</t>
  </si>
  <si>
    <t>discount-EUR-USD-OIS-2-15Y</t>
  </si>
  <si>
    <t>discount-EUR-USD-OIS-2-20Y</t>
  </si>
  <si>
    <t>discount-EUR-USD-OIS-2-30Y</t>
  </si>
  <si>
    <t>discount-EUR-USD-OIS-2-40Y</t>
  </si>
  <si>
    <t>discount-EUR-USD-OIS-2-50Y</t>
  </si>
  <si>
    <t>discount-EUR-FND-1Y</t>
  </si>
  <si>
    <t>discount-EUR-FND-2Y</t>
  </si>
  <si>
    <t>discount-EUR-FND-3Y</t>
  </si>
  <si>
    <t>discount-EUR-FND-4Y</t>
  </si>
  <si>
    <t>discount-EUR-FND-5Y</t>
  </si>
  <si>
    <t>discount-EUR-FND-7Y</t>
  </si>
  <si>
    <t>discount-EUR-FND-15Y</t>
  </si>
  <si>
    <t>discount-EUR-FND-20Y</t>
  </si>
  <si>
    <t>discount-EUR-FND-30Y</t>
  </si>
  <si>
    <t>discount-EUR-FND-40Y</t>
  </si>
  <si>
    <t>discount-EUR-FND-50Y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</si>
</sst>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\ [$€-407];[Red]\-#,##0.00\ [$€-407]"/>
    <numFmt numFmtId="165" formatCode="&quot;WAHR&quot;;&quot;WAHR&quot;;&quot;FALSCH&quot;"/>
    <numFmt numFmtId="166" formatCode="dd/mm/yy"/>
    <numFmt numFmtId="167" formatCode="0.000"/>
    <numFmt numFmtId="168" formatCode="0.00E+000"/>
    <numFmt numFmtId="169" formatCode="0.000%"/>
    <numFmt numFmtId="170" formatCode="0.00000000000"/>
    <numFmt numFmtId="171" formatCode="0.0"/>
    <numFmt numFmtId="172" formatCode="#,##0.000"/>
  </numFmts>
  <fonts count="19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i/>
      <sz val="10"/>
      <color rgb="FFFF3333"/>
      <name val="Arial"/>
      <family val="2"/>
    </font>
    <font>
      <sz val="12"/>
      <color rgb="FF0000FF"/>
      <name val="Arial"/>
      <family val="2"/>
    </font>
    <font>
      <b/>
      <sz val="10"/>
      <name val="Arial"/>
      <family val="2"/>
    </font>
    <font>
      <b/>
      <sz val="10"/>
      <color rgb="FFFF420E"/>
      <name val="Arial"/>
      <family val="2"/>
    </font>
    <font>
      <i/>
      <sz val="10"/>
      <name val="Arial"/>
      <family val="2"/>
    </font>
    <font>
      <sz val="10"/>
      <color rgb="FFC0C0C0"/>
      <name val="Arial"/>
      <family val="2"/>
    </font>
    <font>
      <u/>
      <sz val="10"/>
      <color rgb="FFC0C0C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i/>
      <sz val="10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6E6E6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6" fillId="0" borderId="0"/>
  </cellStyleXfs>
  <cellXfs count="11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7" fillId="2" borderId="0" xfId="5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2" borderId="2" xfId="0" applyFont="1" applyFill="1" applyBorder="1"/>
    <xf numFmtId="0" fontId="0" fillId="2" borderId="0" xfId="0" applyFont="1" applyFill="1" applyAlignment="1">
      <alignment wrapText="1"/>
    </xf>
    <xf numFmtId="0" fontId="0" fillId="4" borderId="0" xfId="0" applyFont="1" applyFill="1"/>
    <xf numFmtId="0" fontId="0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/>
    </xf>
    <xf numFmtId="0" fontId="0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14" fontId="0" fillId="5" borderId="0" xfId="0" applyNumberFormat="1" applyFont="1" applyFill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14" fontId="0" fillId="5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2" borderId="2" xfId="0" applyFont="1" applyFill="1" applyBorder="1" applyAlignment="1">
      <alignment horizontal="center" vertical="top"/>
    </xf>
    <xf numFmtId="166" fontId="0" fillId="2" borderId="0" xfId="0" applyNumberFormat="1" applyFont="1" applyFill="1" applyAlignment="1">
      <alignment horizontal="center" vertical="top"/>
    </xf>
    <xf numFmtId="167" fontId="0" fillId="2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167" fontId="0" fillId="2" borderId="0" xfId="0" applyNumberFormat="1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horizontal="right" vertical="top"/>
    </xf>
    <xf numFmtId="0" fontId="0" fillId="5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0" fillId="2" borderId="0" xfId="0" applyFont="1" applyFill="1" applyAlignment="1">
      <alignment horizontal="right" vertical="top"/>
    </xf>
    <xf numFmtId="0" fontId="0" fillId="4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horizontal="right" vertical="top"/>
    </xf>
    <xf numFmtId="168" fontId="0" fillId="5" borderId="0" xfId="0" applyNumberFormat="1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5" borderId="0" xfId="0" applyFont="1" applyFill="1" applyAlignment="1">
      <alignment horizontal="left" vertical="top"/>
    </xf>
    <xf numFmtId="0" fontId="11" fillId="3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left" vertical="top"/>
    </xf>
    <xf numFmtId="168" fontId="11" fillId="2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vertical="top"/>
    </xf>
    <xf numFmtId="167" fontId="0" fillId="2" borderId="2" xfId="0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vertical="top"/>
    </xf>
    <xf numFmtId="169" fontId="14" fillId="2" borderId="0" xfId="0" applyNumberFormat="1" applyFont="1" applyFill="1" applyAlignment="1">
      <alignment horizontal="center" vertical="top" wrapText="1"/>
    </xf>
    <xf numFmtId="0" fontId="0" fillId="5" borderId="0" xfId="0" applyFont="1" applyFill="1" applyBorder="1" applyAlignment="1">
      <alignment horizontal="center" vertical="top"/>
    </xf>
    <xf numFmtId="169" fontId="0" fillId="4" borderId="0" xfId="0" applyNumberFormat="1" applyFont="1" applyFill="1" applyAlignment="1">
      <alignment horizontal="center" vertical="top"/>
    </xf>
    <xf numFmtId="0" fontId="0" fillId="5" borderId="0" xfId="0" applyFont="1" applyFill="1" applyBorder="1" applyAlignment="1">
      <alignment vertical="top"/>
    </xf>
    <xf numFmtId="170" fontId="0" fillId="2" borderId="0" xfId="0" applyNumberFormat="1" applyFont="1" applyFill="1" applyAlignment="1">
      <alignment vertical="top"/>
    </xf>
    <xf numFmtId="167" fontId="0" fillId="5" borderId="0" xfId="0" applyNumberFormat="1" applyFont="1" applyFill="1" applyAlignment="1">
      <alignment horizontal="center" vertical="top"/>
    </xf>
    <xf numFmtId="0" fontId="14" fillId="2" borderId="0" xfId="0" applyFont="1" applyFill="1" applyAlignment="1">
      <alignment vertical="top" wrapText="1"/>
    </xf>
    <xf numFmtId="0" fontId="0" fillId="0" borderId="0" xfId="0" applyBorder="1"/>
    <xf numFmtId="10" fontId="0" fillId="2" borderId="0" xfId="0" applyNumberFormat="1" applyFont="1" applyFill="1" applyAlignment="1">
      <alignment vertical="top"/>
    </xf>
    <xf numFmtId="169" fontId="14" fillId="2" borderId="2" xfId="0" applyNumberFormat="1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vertical="top"/>
    </xf>
    <xf numFmtId="169" fontId="0" fillId="4" borderId="2" xfId="0" applyNumberFormat="1" applyFont="1" applyFill="1" applyBorder="1" applyAlignment="1">
      <alignment horizontal="center" vertical="top"/>
    </xf>
    <xf numFmtId="170" fontId="0" fillId="2" borderId="2" xfId="0" applyNumberFormat="1" applyFont="1" applyFill="1" applyBorder="1" applyAlignment="1">
      <alignment vertical="top"/>
    </xf>
    <xf numFmtId="167" fontId="0" fillId="5" borderId="2" xfId="0" applyNumberFormat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vertical="top" wrapText="1"/>
    </xf>
    <xf numFmtId="169" fontId="14" fillId="2" borderId="0" xfId="0" applyNumberFormat="1" applyFont="1" applyFill="1" applyBorder="1" applyAlignment="1">
      <alignment horizontal="center" vertical="top"/>
    </xf>
    <xf numFmtId="169" fontId="15" fillId="2" borderId="2" xfId="0" applyNumberFormat="1" applyFont="1" applyFill="1" applyBorder="1" applyAlignment="1">
      <alignment horizontal="center" vertical="top"/>
    </xf>
    <xf numFmtId="0" fontId="16" fillId="2" borderId="2" xfId="0" applyFont="1" applyFill="1" applyBorder="1" applyAlignment="1">
      <alignment vertical="top"/>
    </xf>
    <xf numFmtId="0" fontId="16" fillId="2" borderId="0" xfId="0" applyFont="1" applyFill="1" applyAlignment="1">
      <alignment vertical="top"/>
    </xf>
    <xf numFmtId="0" fontId="16" fillId="5" borderId="2" xfId="0" applyFont="1" applyFill="1" applyBorder="1" applyAlignment="1">
      <alignment horizontal="center" vertical="top"/>
    </xf>
    <xf numFmtId="0" fontId="16" fillId="5" borderId="2" xfId="0" applyFont="1" applyFill="1" applyBorder="1" applyAlignment="1">
      <alignment vertical="top"/>
    </xf>
    <xf numFmtId="169" fontId="16" fillId="4" borderId="2" xfId="0" applyNumberFormat="1" applyFont="1" applyFill="1" applyBorder="1" applyAlignment="1">
      <alignment horizontal="center" vertical="top"/>
    </xf>
    <xf numFmtId="170" fontId="16" fillId="2" borderId="2" xfId="0" applyNumberFormat="1" applyFont="1" applyFill="1" applyBorder="1" applyAlignment="1">
      <alignment vertical="top"/>
    </xf>
    <xf numFmtId="167" fontId="16" fillId="5" borderId="2" xfId="0" applyNumberFormat="1" applyFont="1" applyFill="1" applyBorder="1" applyAlignment="1">
      <alignment horizontal="center" vertical="top"/>
    </xf>
    <xf numFmtId="0" fontId="15" fillId="2" borderId="2" xfId="0" applyFont="1" applyFill="1" applyBorder="1" applyAlignment="1">
      <alignment vertical="top" wrapText="1"/>
    </xf>
    <xf numFmtId="169" fontId="15" fillId="2" borderId="0" xfId="0" applyNumberFormat="1" applyFont="1" applyFill="1" applyAlignment="1">
      <alignment horizontal="center" vertical="top" wrapText="1"/>
    </xf>
    <xf numFmtId="0" fontId="16" fillId="5" borderId="0" xfId="0" applyFont="1" applyFill="1" applyAlignment="1">
      <alignment horizontal="center" vertical="top"/>
    </xf>
    <xf numFmtId="0" fontId="16" fillId="5" borderId="0" xfId="0" applyFont="1" applyFill="1" applyAlignment="1">
      <alignment vertical="top"/>
    </xf>
    <xf numFmtId="10" fontId="16" fillId="5" borderId="0" xfId="0" applyNumberFormat="1" applyFont="1" applyFill="1" applyAlignment="1">
      <alignment horizontal="center" vertical="top"/>
    </xf>
    <xf numFmtId="169" fontId="16" fillId="4" borderId="0" xfId="0" applyNumberFormat="1" applyFont="1" applyFill="1" applyAlignment="1">
      <alignment horizontal="center" vertical="top"/>
    </xf>
    <xf numFmtId="170" fontId="16" fillId="2" borderId="0" xfId="0" applyNumberFormat="1" applyFont="1" applyFill="1" applyAlignment="1">
      <alignment vertical="top"/>
    </xf>
    <xf numFmtId="167" fontId="16" fillId="5" borderId="0" xfId="0" applyNumberFormat="1" applyFont="1" applyFill="1" applyAlignment="1">
      <alignment horizontal="center" vertical="top"/>
    </xf>
    <xf numFmtId="0" fontId="15" fillId="2" borderId="0" xfId="0" applyFont="1" applyFill="1" applyAlignment="1">
      <alignment vertical="top" wrapText="1"/>
    </xf>
    <xf numFmtId="0" fontId="16" fillId="0" borderId="0" xfId="0" applyFont="1"/>
    <xf numFmtId="10" fontId="0" fillId="5" borderId="0" xfId="0" applyNumberFormat="1" applyFont="1" applyFill="1" applyAlignment="1">
      <alignment horizontal="center" vertical="top"/>
    </xf>
    <xf numFmtId="10" fontId="0" fillId="5" borderId="2" xfId="0" applyNumberFormat="1" applyFont="1" applyFill="1" applyBorder="1" applyAlignment="1">
      <alignment horizontal="center" vertical="top"/>
    </xf>
    <xf numFmtId="0" fontId="0" fillId="2" borderId="4" xfId="0" applyFont="1" applyFill="1" applyBorder="1" applyAlignment="1">
      <alignment vertical="top"/>
    </xf>
    <xf numFmtId="169" fontId="0" fillId="2" borderId="0" xfId="0" applyNumberFormat="1" applyFont="1" applyFill="1" applyAlignment="1">
      <alignment vertical="top"/>
    </xf>
    <xf numFmtId="169" fontId="0" fillId="2" borderId="0" xfId="0" applyNumberFormat="1" applyFont="1" applyFill="1" applyAlignment="1">
      <alignment horizontal="center" vertical="top"/>
    </xf>
    <xf numFmtId="0" fontId="0" fillId="5" borderId="0" xfId="0" applyFont="1" applyFill="1" applyAlignment="1">
      <alignment horizontal="left" vertical="top" wrapText="1"/>
    </xf>
    <xf numFmtId="0" fontId="17" fillId="2" borderId="1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169" fontId="0" fillId="2" borderId="1" xfId="0" applyNumberFormat="1" applyFont="1" applyFill="1" applyBorder="1" applyAlignment="1">
      <alignment vertical="top"/>
    </xf>
    <xf numFmtId="169" fontId="0" fillId="2" borderId="1" xfId="0" applyNumberFormat="1" applyFont="1" applyFill="1" applyBorder="1" applyAlignment="1">
      <alignment horizontal="center" vertical="top"/>
    </xf>
    <xf numFmtId="169" fontId="0" fillId="3" borderId="0" xfId="0" applyNumberFormat="1" applyFont="1" applyFill="1" applyAlignment="1">
      <alignment vertical="top"/>
    </xf>
    <xf numFmtId="169" fontId="0" fillId="2" borderId="2" xfId="0" applyNumberFormat="1" applyFont="1" applyFill="1" applyBorder="1" applyAlignment="1">
      <alignment horizontal="center" vertical="top"/>
    </xf>
    <xf numFmtId="171" fontId="0" fillId="2" borderId="0" xfId="0" applyNumberFormat="1" applyFont="1" applyFill="1" applyAlignment="1">
      <alignment horizontal="center" vertical="top"/>
    </xf>
    <xf numFmtId="165" fontId="0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right" vertical="top"/>
    </xf>
    <xf numFmtId="165" fontId="0" fillId="2" borderId="1" xfId="0" applyNumberFormat="1" applyFont="1" applyFill="1" applyBorder="1" applyAlignment="1">
      <alignment vertical="top"/>
    </xf>
    <xf numFmtId="165" fontId="0" fillId="3" borderId="0" xfId="0" applyNumberFormat="1" applyFont="1" applyFill="1" applyAlignment="1">
      <alignment vertical="top"/>
    </xf>
    <xf numFmtId="0" fontId="0" fillId="2" borderId="2" xfId="0" applyFont="1" applyFill="1" applyBorder="1" applyAlignment="1">
      <alignment horizontal="left" vertical="top"/>
    </xf>
    <xf numFmtId="165" fontId="0" fillId="2" borderId="2" xfId="0" applyNumberFormat="1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166" fontId="0" fillId="5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left" vertical="top"/>
    </xf>
    <xf numFmtId="0" fontId="18" fillId="2" borderId="0" xfId="0" applyFont="1" applyFill="1" applyAlignment="1">
      <alignment vertical="top"/>
    </xf>
    <xf numFmtId="4" fontId="0" fillId="2" borderId="0" xfId="0" applyNumberFormat="1" applyFont="1" applyFill="1" applyAlignment="1">
      <alignment horizontal="center" vertical="top"/>
    </xf>
    <xf numFmtId="4" fontId="0" fillId="2" borderId="0" xfId="0" applyNumberFormat="1" applyFont="1" applyFill="1" applyAlignment="1">
      <alignment horizontal="left" vertical="top"/>
    </xf>
    <xf numFmtId="4" fontId="11" fillId="2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horizontal="left" vertical="top" wrapText="1"/>
    </xf>
    <xf numFmtId="172" fontId="0" fillId="2" borderId="0" xfId="0" applyNumberFormat="1" applyFont="1" applyFill="1" applyAlignment="1">
      <alignment horizontal="center" vertical="top"/>
    </xf>
    <xf numFmtId="2" fontId="0" fillId="2" borderId="0" xfId="0" applyNumberFormat="1" applyFont="1" applyFill="1" applyAlignment="1">
      <alignment horizontal="center" vertical="top"/>
    </xf>
  </cellXfs>
  <cellStyles count="6">
    <cellStyle name="Excel Built-in Title" xfId="5"/>
    <cellStyle name="Heading" xfId="3"/>
    <cellStyle name="Heading1" xfId="4"/>
    <cellStyle name="Result" xfId="1"/>
    <cellStyle name="Result2" xfId="2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29486704688541598"/>
          <c:y val="5.27158681436007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994518924524105E-2"/>
          <c:y val="0.332710529827839"/>
          <c:w val="0.88874898155692195"/>
          <c:h val="0.466168423862270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View'!$C$17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View'!$B$23:$B$343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View'!$C$23:$C$343</c:f>
              <c:numCache>
                <c:formatCode>0.00%</c:formatCode>
                <c:ptCount val="321"/>
                <c:pt idx="0">
                  <c:v>2.0191820910533493E-3</c:v>
                </c:pt>
                <c:pt idx="1">
                  <c:v>1.9141542283777982E-3</c:v>
                </c:pt>
                <c:pt idx="2">
                  <c:v>1.8333769948749384E-3</c:v>
                </c:pt>
                <c:pt idx="3">
                  <c:v>1.6915146480012396E-3</c:v>
                </c:pt>
                <c:pt idx="4">
                  <c:v>1.588299924365807E-3</c:v>
                </c:pt>
                <c:pt idx="5">
                  <c:v>1.5020977274986368E-3</c:v>
                </c:pt>
                <c:pt idx="6">
                  <c:v>1.4359474628268462E-3</c:v>
                </c:pt>
                <c:pt idx="7">
                  <c:v>1.3676727403287305E-3</c:v>
                </c:pt>
                <c:pt idx="8">
                  <c:v>1.3169552847274136E-3</c:v>
                </c:pt>
                <c:pt idx="9">
                  <c:v>1.2517215822459868E-3</c:v>
                </c:pt>
                <c:pt idx="10">
                  <c:v>1.1878218805856466E-3</c:v>
                </c:pt>
                <c:pt idx="11">
                  <c:v>1.1328980166848746E-3</c:v>
                </c:pt>
                <c:pt idx="12">
                  <c:v>1.0855742913705123E-3</c:v>
                </c:pt>
                <c:pt idx="13">
                  <c:v>1.0443275088879017E-3</c:v>
                </c:pt>
                <c:pt idx="14">
                  <c:v>1.0153845646828686E-3</c:v>
                </c:pt>
                <c:pt idx="15">
                  <c:v>1.0059431674496763E-3</c:v>
                </c:pt>
                <c:pt idx="16">
                  <c:v>1.0232209913964277E-3</c:v>
                </c:pt>
                <c:pt idx="17">
                  <c:v>1.0718508160263249E-3</c:v>
                </c:pt>
                <c:pt idx="18">
                  <c:v>1.148114077996538E-3</c:v>
                </c:pt>
                <c:pt idx="19">
                  <c:v>1.2468233587399436E-3</c:v>
                </c:pt>
                <c:pt idx="20">
                  <c:v>1.3638276008022712E-3</c:v>
                </c:pt>
                <c:pt idx="21">
                  <c:v>1.4957664243394583E-3</c:v>
                </c:pt>
                <c:pt idx="22">
                  <c:v>1.6398904276610047E-3</c:v>
                </c:pt>
                <c:pt idx="23">
                  <c:v>1.7939283658921508E-3</c:v>
                </c:pt>
                <c:pt idx="24">
                  <c:v>1.9559875349704904E-3</c:v>
                </c:pt>
                <c:pt idx="25">
                  <c:v>2.1246946056265371E-3</c:v>
                </c:pt>
                <c:pt idx="26">
                  <c:v>2.2999024972956703E-3</c:v>
                </c:pt>
                <c:pt idx="27">
                  <c:v>2.4817832884596793E-3</c:v>
                </c:pt>
                <c:pt idx="28">
                  <c:v>2.6704845423655777E-3</c:v>
                </c:pt>
                <c:pt idx="29">
                  <c:v>2.8661334687090098E-3</c:v>
                </c:pt>
                <c:pt idx="30">
                  <c:v>3.0688403158929032E-3</c:v>
                </c:pt>
                <c:pt idx="31">
                  <c:v>3.2787011067198142E-3</c:v>
                </c:pt>
                <c:pt idx="32">
                  <c:v>3.4957998611419468E-3</c:v>
                </c:pt>
                <c:pt idx="33">
                  <c:v>3.7200269520462187E-3</c:v>
                </c:pt>
                <c:pt idx="34">
                  <c:v>3.9504176369682354E-3</c:v>
                </c:pt>
                <c:pt idx="35">
                  <c:v>4.1858608800405955E-3</c:v>
                </c:pt>
                <c:pt idx="36">
                  <c:v>4.4253690351942383E-3</c:v>
                </c:pt>
                <c:pt idx="37">
                  <c:v>4.6680612289080629E-3</c:v>
                </c:pt>
                <c:pt idx="38">
                  <c:v>4.9131493111895788E-3</c:v>
                </c:pt>
                <c:pt idx="39">
                  <c:v>5.1599259679429221E-3</c:v>
                </c:pt>
                <c:pt idx="40">
                  <c:v>5.4077546164818229E-3</c:v>
                </c:pt>
                <c:pt idx="41">
                  <c:v>5.6560300229996033E-3</c:v>
                </c:pt>
                <c:pt idx="42">
                  <c:v>5.9040481842414679E-3</c:v>
                </c:pt>
                <c:pt idx="43">
                  <c:v>6.1511209967892132E-3</c:v>
                </c:pt>
                <c:pt idx="44">
                  <c:v>6.3966228866483479E-3</c:v>
                </c:pt>
                <c:pt idx="45">
                  <c:v>6.6399838864016339E-3</c:v>
                </c:pt>
                <c:pt idx="46">
                  <c:v>6.8806835910159639E-3</c:v>
                </c:pt>
                <c:pt idx="47">
                  <c:v>7.1182458852483135E-3</c:v>
                </c:pt>
                <c:pt idx="48">
                  <c:v>7.3522343301258494E-3</c:v>
                </c:pt>
                <c:pt idx="49">
                  <c:v>7.582375929485163E-3</c:v>
                </c:pt>
                <c:pt idx="50">
                  <c:v>7.8090720561583438E-3</c:v>
                </c:pt>
                <c:pt idx="51">
                  <c:v>8.032900254847937E-3</c:v>
                </c:pt>
                <c:pt idx="52">
                  <c:v>8.254393750619789E-3</c:v>
                </c:pt>
                <c:pt idx="53">
                  <c:v>8.4740455251385849E-3</c:v>
                </c:pt>
                <c:pt idx="54">
                  <c:v>8.6923120429086842E-3</c:v>
                </c:pt>
                <c:pt idx="55">
                  <c:v>8.9096165710159068E-3</c:v>
                </c:pt>
                <c:pt idx="56">
                  <c:v>9.1263521431828327E-3</c:v>
                </c:pt>
                <c:pt idx="57">
                  <c:v>9.3427596608873821E-3</c:v>
                </c:pt>
                <c:pt idx="58">
                  <c:v>9.5583341226295453E-3</c:v>
                </c:pt>
                <c:pt idx="59">
                  <c:v>9.7723403369414496E-3</c:v>
                </c:pt>
                <c:pt idx="60">
                  <c:v>9.9840917143328989E-3</c:v>
                </c:pt>
                <c:pt idx="61">
                  <c:v>1.019294668757538E-2</c:v>
                </c:pt>
                <c:pt idx="62">
                  <c:v>1.039830508087446E-2</c:v>
                </c:pt>
                <c:pt idx="63">
                  <c:v>1.0599604824835334E-2</c:v>
                </c:pt>
                <c:pt idx="64">
                  <c:v>1.079631897940039E-2</c:v>
                </c:pt>
                <c:pt idx="65">
                  <c:v>1.0988066685047806E-2</c:v>
                </c:pt>
                <c:pt idx="66">
                  <c:v>1.1175113586357803E-2</c:v>
                </c:pt>
                <c:pt idx="67">
                  <c:v>1.1357922017658008E-2</c:v>
                </c:pt>
                <c:pt idx="68">
                  <c:v>1.1536927319682044E-2</c:v>
                </c:pt>
                <c:pt idx="69">
                  <c:v>1.1712539596019571E-2</c:v>
                </c:pt>
                <c:pt idx="70">
                  <c:v>1.1885145515769392E-2</c:v>
                </c:pt>
                <c:pt idx="71">
                  <c:v>1.2055109963855701E-2</c:v>
                </c:pt>
                <c:pt idx="72">
                  <c:v>1.2222777553818072E-2</c:v>
                </c:pt>
                <c:pt idx="73">
                  <c:v>1.2388465133737437E-2</c:v>
                </c:pt>
                <c:pt idx="74">
                  <c:v>1.2552423620545367E-2</c:v>
                </c:pt>
                <c:pt idx="75">
                  <c:v>1.2714873882753719E-2</c:v>
                </c:pt>
                <c:pt idx="76">
                  <c:v>1.2876025148309289E-2</c:v>
                </c:pt>
                <c:pt idx="77">
                  <c:v>1.3036075776174626E-2</c:v>
                </c:pt>
                <c:pt idx="78">
                  <c:v>1.3195213953057786E-2</c:v>
                </c:pt>
                <c:pt idx="79">
                  <c:v>1.3353618337225899E-2</c:v>
                </c:pt>
                <c:pt idx="80">
                  <c:v>1.3511458654032762E-2</c:v>
                </c:pt>
                <c:pt idx="81">
                  <c:v>1.3668829054507182E-2</c:v>
                </c:pt>
                <c:pt idx="82">
                  <c:v>1.3825449418670208E-2</c:v>
                </c:pt>
                <c:pt idx="83">
                  <c:v>1.3980926720222423E-2</c:v>
                </c:pt>
                <c:pt idx="84">
                  <c:v>1.4134886527604865E-2</c:v>
                </c:pt>
                <c:pt idx="85">
                  <c:v>1.4286972029567205E-2</c:v>
                </c:pt>
                <c:pt idx="86">
                  <c:v>1.4436843010731205E-2</c:v>
                </c:pt>
                <c:pt idx="87">
                  <c:v>1.4584174897805013E-2</c:v>
                </c:pt>
                <c:pt idx="88">
                  <c:v>1.47286578708282E-2</c:v>
                </c:pt>
                <c:pt idx="89">
                  <c:v>1.4870048777254397E-2</c:v>
                </c:pt>
                <c:pt idx="90">
                  <c:v>1.5008405768238061E-2</c:v>
                </c:pt>
                <c:pt idx="91">
                  <c:v>1.5143883876504609E-2</c:v>
                </c:pt>
                <c:pt idx="92">
                  <c:v>1.5276631489351518E-2</c:v>
                </c:pt>
                <c:pt idx="93">
                  <c:v>1.5406790611826931E-2</c:v>
                </c:pt>
                <c:pt idx="94">
                  <c:v>1.5534497206210951E-2</c:v>
                </c:pt>
                <c:pt idx="95">
                  <c:v>1.5659881510056116E-2</c:v>
                </c:pt>
                <c:pt idx="96">
                  <c:v>1.5783068334350288E-2</c:v>
                </c:pt>
                <c:pt idx="97">
                  <c:v>1.5904156668149216E-2</c:v>
                </c:pt>
                <c:pt idx="98">
                  <c:v>1.6023127481658295E-2</c:v>
                </c:pt>
                <c:pt idx="99">
                  <c:v>1.6139923463875737E-2</c:v>
                </c:pt>
                <c:pt idx="100">
                  <c:v>1.6254489558850352E-2</c:v>
                </c:pt>
                <c:pt idx="101">
                  <c:v>1.6366772891064672E-2</c:v>
                </c:pt>
                <c:pt idx="102">
                  <c:v>1.6476722658550949E-2</c:v>
                </c:pt>
                <c:pt idx="103">
                  <c:v>1.658429003223336E-2</c:v>
                </c:pt>
                <c:pt idx="104">
                  <c:v>1.6689428061077489E-2</c:v>
                </c:pt>
                <c:pt idx="105">
                  <c:v>1.6792091582659735E-2</c:v>
                </c:pt>
                <c:pt idx="106">
                  <c:v>1.6892237138798893E-2</c:v>
                </c:pt>
                <c:pt idx="107">
                  <c:v>1.6989822895918688E-2</c:v>
                </c:pt>
                <c:pt idx="108">
                  <c:v>1.7084808569834544E-2</c:v>
                </c:pt>
                <c:pt idx="109">
                  <c:v>1.7177155354680555E-2</c:v>
                </c:pt>
                <c:pt idx="110">
                  <c:v>1.7266825855713281E-2</c:v>
                </c:pt>
                <c:pt idx="111">
                  <c:v>1.7353784025747526E-2</c:v>
                </c:pt>
                <c:pt idx="112">
                  <c:v>1.7437995104997637E-2</c:v>
                </c:pt>
                <c:pt idx="113">
                  <c:v>1.7519425564112793E-2</c:v>
                </c:pt>
                <c:pt idx="114">
                  <c:v>1.7598043050210659E-2</c:v>
                </c:pt>
                <c:pt idx="115">
                  <c:v>1.7673816335726521E-2</c:v>
                </c:pt>
                <c:pt idx="116">
                  <c:v>1.7746715269908276E-2</c:v>
                </c:pt>
                <c:pt idx="117">
                  <c:v>1.7816710732798731E-2</c:v>
                </c:pt>
                <c:pt idx="118">
                  <c:v>1.7883774591557901E-2</c:v>
                </c:pt>
                <c:pt idx="119">
                  <c:v>1.7947879658987479E-2</c:v>
                </c:pt>
                <c:pt idx="120">
                  <c:v>1.8008999654129103E-2</c:v>
                </c:pt>
                <c:pt idx="121">
                  <c:v>1.8067126595445598E-2</c:v>
                </c:pt>
                <c:pt idx="122">
                  <c:v>1.8122355764809406E-2</c:v>
                </c:pt>
                <c:pt idx="123">
                  <c:v>1.8174817027143332E-2</c:v>
                </c:pt>
                <c:pt idx="124">
                  <c:v>1.8224636117229499E-2</c:v>
                </c:pt>
                <c:pt idx="125">
                  <c:v>1.8271934746337024E-2</c:v>
                </c:pt>
                <c:pt idx="126">
                  <c:v>1.8316830761885183E-2</c:v>
                </c:pt>
                <c:pt idx="127">
                  <c:v>1.8359438299563508E-2</c:v>
                </c:pt>
                <c:pt idx="128">
                  <c:v>1.8399867928321264E-2</c:v>
                </c:pt>
                <c:pt idx="129">
                  <c:v>1.8438226788613146E-2</c:v>
                </c:pt>
                <c:pt idx="130">
                  <c:v>1.847461872426447E-2</c:v>
                </c:pt>
                <c:pt idx="131">
                  <c:v>1.8509144408296728E-2</c:v>
                </c:pt>
                <c:pt idx="132">
                  <c:v>1.8541901463033802E-2</c:v>
                </c:pt>
                <c:pt idx="133">
                  <c:v>1.8572984574789821E-2</c:v>
                </c:pt>
                <c:pt idx="134">
                  <c:v>1.8602485603421783E-2</c:v>
                </c:pt>
                <c:pt idx="135">
                  <c:v>1.8630493687013139E-2</c:v>
                </c:pt>
                <c:pt idx="136">
                  <c:v>1.865709534193901E-2</c:v>
                </c:pt>
                <c:pt idx="137">
                  <c:v>1.8682374558548952E-2</c:v>
                </c:pt>
                <c:pt idx="138">
                  <c:v>1.8706412892689657E-2</c:v>
                </c:pt>
                <c:pt idx="139">
                  <c:v>1.8729289553276962E-2</c:v>
                </c:pt>
                <c:pt idx="140">
                  <c:v>1.8751081486114828E-2</c:v>
                </c:pt>
                <c:pt idx="141">
                  <c:v>1.8771863454147532E-2</c:v>
                </c:pt>
                <c:pt idx="142">
                  <c:v>1.8791708114320911E-2</c:v>
                </c:pt>
                <c:pt idx="143">
                  <c:v>1.8810686091218675E-2</c:v>
                </c:pt>
                <c:pt idx="144">
                  <c:v>1.882886604763058E-2</c:v>
                </c:pt>
                <c:pt idx="145">
                  <c:v>1.8846314752200406E-2</c:v>
                </c:pt>
                <c:pt idx="146">
                  <c:v>1.8863097144294055E-2</c:v>
                </c:pt>
                <c:pt idx="147">
                  <c:v>1.8879276396219859E-2</c:v>
                </c:pt>
                <c:pt idx="148">
                  <c:v>1.8894913972926426E-2</c:v>
                </c:pt>
                <c:pt idx="149">
                  <c:v>1.891006968929667E-2</c:v>
                </c:pt>
                <c:pt idx="150">
                  <c:v>1.8924801765149938E-2</c:v>
                </c:pt>
                <c:pt idx="151">
                  <c:v>1.893916687805873E-2</c:v>
                </c:pt>
                <c:pt idx="152">
                  <c:v>1.8953220214080441E-2</c:v>
                </c:pt>
                <c:pt idx="153">
                  <c:v>1.896701551649976E-2</c:v>
                </c:pt>
                <c:pt idx="154">
                  <c:v>1.8980605132671888E-2</c:v>
                </c:pt>
                <c:pt idx="155">
                  <c:v>1.8994040059052537E-2</c:v>
                </c:pt>
                <c:pt idx="156">
                  <c:v>1.9007369984496002E-2</c:v>
                </c:pt>
                <c:pt idx="157">
                  <c:v>1.9020643331898488E-2</c:v>
                </c:pt>
                <c:pt idx="158">
                  <c:v>1.9033907298260103E-2</c:v>
                </c:pt>
                <c:pt idx="159">
                  <c:v>1.9047207893235048E-2</c:v>
                </c:pt>
                <c:pt idx="160">
                  <c:v>1.9060589976236161E-2</c:v>
                </c:pt>
                <c:pt idx="161">
                  <c:v>1.9074091262200183E-2</c:v>
                </c:pt>
                <c:pt idx="162">
                  <c:v>1.9087710314518086E-2</c:v>
                </c:pt>
                <c:pt idx="163">
                  <c:v>1.9101430810233019E-2</c:v>
                </c:pt>
                <c:pt idx="164">
                  <c:v>1.9115236789273168E-2</c:v>
                </c:pt>
                <c:pt idx="165">
                  <c:v>1.9129112678477566E-2</c:v>
                </c:pt>
                <c:pt idx="166">
                  <c:v>1.9143043279942099E-2</c:v>
                </c:pt>
                <c:pt idx="167">
                  <c:v>1.9157013759784364E-2</c:v>
                </c:pt>
                <c:pt idx="168">
                  <c:v>1.9171009637309586E-2</c:v>
                </c:pt>
                <c:pt idx="169">
                  <c:v>1.9185016774561348E-2</c:v>
                </c:pt>
                <c:pt idx="170">
                  <c:v>1.9199021366241041E-2</c:v>
                </c:pt>
                <c:pt idx="171">
                  <c:v>1.9213009929980988E-2</c:v>
                </c:pt>
                <c:pt idx="172">
                  <c:v>1.9226969296956983E-2</c:v>
                </c:pt>
                <c:pt idx="173">
                  <c:v>1.9240886602826281E-2</c:v>
                </c:pt>
                <c:pt idx="174">
                  <c:v>1.9254749278978151E-2</c:v>
                </c:pt>
                <c:pt idx="175">
                  <c:v>1.9268545044084408E-2</c:v>
                </c:pt>
                <c:pt idx="176">
                  <c:v>1.9282261895937947E-2</c:v>
                </c:pt>
                <c:pt idx="177">
                  <c:v>1.9295888103567995E-2</c:v>
                </c:pt>
                <c:pt idx="178">
                  <c:v>1.9309412199621106E-2</c:v>
                </c:pt>
                <c:pt idx="179">
                  <c:v>1.9322822972997516E-2</c:v>
                </c:pt>
                <c:pt idx="180">
                  <c:v>1.9336109461733038E-2</c:v>
                </c:pt>
                <c:pt idx="181">
                  <c:v>1.9349260946116813E-2</c:v>
                </c:pt>
                <c:pt idx="182">
                  <c:v>1.9362266942036049E-2</c:v>
                </c:pt>
                <c:pt idx="183">
                  <c:v>1.9375117194538858E-2</c:v>
                </c:pt>
                <c:pt idx="184">
                  <c:v>1.9387801671607124E-2</c:v>
                </c:pt>
                <c:pt idx="185">
                  <c:v>1.9400310558131205E-2</c:v>
                </c:pt>
                <c:pt idx="186">
                  <c:v>1.9412634250079094E-2</c:v>
                </c:pt>
                <c:pt idx="187">
                  <c:v>1.9424763348852628E-2</c:v>
                </c:pt>
                <c:pt idx="188">
                  <c:v>1.9436688655823809E-2</c:v>
                </c:pt>
                <c:pt idx="189">
                  <c:v>1.9448401167044601E-2</c:v>
                </c:pt>
                <c:pt idx="190">
                  <c:v>1.945989206812377E-2</c:v>
                </c:pt>
                <c:pt idx="191">
                  <c:v>1.9471152729264658E-2</c:v>
                </c:pt>
                <c:pt idx="192">
                  <c:v>1.9482174700458054E-2</c:v>
                </c:pt>
                <c:pt idx="193">
                  <c:v>1.9492949706824445E-2</c:v>
                </c:pt>
                <c:pt idx="194">
                  <c:v>1.9503469644100407E-2</c:v>
                </c:pt>
                <c:pt idx="195">
                  <c:v>1.9513726574263812E-2</c:v>
                </c:pt>
                <c:pt idx="196">
                  <c:v>1.9523712721292996E-2</c:v>
                </c:pt>
                <c:pt idx="197">
                  <c:v>1.9533420467055043E-2</c:v>
                </c:pt>
                <c:pt idx="198">
                  <c:v>1.954284234731871E-2</c:v>
                </c:pt>
                <c:pt idx="199">
                  <c:v>1.9551971047887574E-2</c:v>
                </c:pt>
                <c:pt idx="200">
                  <c:v>1.9560799400849121E-2</c:v>
                </c:pt>
                <c:pt idx="201">
                  <c:v>1.9569323162211029E-2</c:v>
                </c:pt>
                <c:pt idx="202">
                  <c:v>1.9577558446647426E-2</c:v>
                </c:pt>
                <c:pt idx="203">
                  <c:v>1.9585530024463903E-2</c:v>
                </c:pt>
                <c:pt idx="204">
                  <c:v>1.9593262220937241E-2</c:v>
                </c:pt>
                <c:pt idx="205">
                  <c:v>1.9600778886704709E-2</c:v>
                </c:pt>
                <c:pt idx="206">
                  <c:v>1.9608103409284365E-2</c:v>
                </c:pt>
                <c:pt idx="207">
                  <c:v>1.9615258724261588E-2</c:v>
                </c:pt>
                <c:pt idx="208">
                  <c:v>1.9622267326152784E-2</c:v>
                </c:pt>
                <c:pt idx="209">
                  <c:v>1.962915127895731E-2</c:v>
                </c:pt>
                <c:pt idx="210">
                  <c:v>1.9635932226407863E-2</c:v>
                </c:pt>
                <c:pt idx="211">
                  <c:v>1.96426314019294E-2</c:v>
                </c:pt>
                <c:pt idx="212">
                  <c:v>1.9649269638316241E-2</c:v>
                </c:pt>
                <c:pt idx="213">
                  <c:v>1.9655867377136496E-2</c:v>
                </c:pt>
                <c:pt idx="214">
                  <c:v>1.9662444677872933E-2</c:v>
                </c:pt>
                <c:pt idx="215">
                  <c:v>1.9669021226808595E-2</c:v>
                </c:pt>
                <c:pt idx="216">
                  <c:v>1.9675616345665742E-2</c:v>
                </c:pt>
                <c:pt idx="217">
                  <c:v>1.9682249000005866E-2</c:v>
                </c:pt>
                <c:pt idx="218">
                  <c:v>1.9688937807398495E-2</c:v>
                </c:pt>
                <c:pt idx="219">
                  <c:v>1.9695701045366221E-2</c:v>
                </c:pt>
                <c:pt idx="220">
                  <c:v>1.9702556659113062E-2</c:v>
                </c:pt>
                <c:pt idx="221">
                  <c:v>1.9709522269042937E-2</c:v>
                </c:pt>
                <c:pt idx="222">
                  <c:v>1.9716615178075037E-2</c:v>
                </c:pt>
                <c:pt idx="223">
                  <c:v>1.9723852378762265E-2</c:v>
                </c:pt>
                <c:pt idx="224">
                  <c:v>1.9731250560219099E-2</c:v>
                </c:pt>
                <c:pt idx="225">
                  <c:v>1.9738826114864633E-2</c:v>
                </c:pt>
                <c:pt idx="226">
                  <c:v>1.9746595144986664E-2</c:v>
                </c:pt>
                <c:pt idx="227">
                  <c:v>1.9754573469132227E-2</c:v>
                </c:pt>
                <c:pt idx="228">
                  <c:v>1.9762776628329971E-2</c:v>
                </c:pt>
                <c:pt idx="229">
                  <c:v>1.9771219892149566E-2</c:v>
                </c:pt>
                <c:pt idx="230">
                  <c:v>1.9779918264602923E-2</c:v>
                </c:pt>
                <c:pt idx="231">
                  <c:v>1.9788886489892233E-2</c:v>
                </c:pt>
                <c:pt idx="232">
                  <c:v>1.9798139058009298E-2</c:v>
                </c:pt>
                <c:pt idx="233">
                  <c:v>1.9807690210190691E-2</c:v>
                </c:pt>
                <c:pt idx="234">
                  <c:v>1.9817553944233065E-2</c:v>
                </c:pt>
                <c:pt idx="235">
                  <c:v>1.9827744019672678E-2</c:v>
                </c:pt>
                <c:pt idx="236">
                  <c:v>1.9838273962833334E-2</c:v>
                </c:pt>
                <c:pt idx="237">
                  <c:v>1.9849157071746421E-2</c:v>
                </c:pt>
                <c:pt idx="238">
                  <c:v>1.9860406420947042E-2</c:v>
                </c:pt>
                <c:pt idx="239">
                  <c:v>1.9872034866149586E-2</c:v>
                </c:pt>
                <c:pt idx="240">
                  <c:v>1.9884055048806571E-2</c:v>
                </c:pt>
                <c:pt idx="241">
                  <c:v>1.9896477623636413E-2</c:v>
                </c:pt>
                <c:pt idx="242">
                  <c:v>1.9909298116520563E-2</c:v>
                </c:pt>
                <c:pt idx="243">
                  <c:v>1.9922504645157314E-2</c:v>
                </c:pt>
                <c:pt idx="244">
                  <c:v>1.9936085465763344E-2</c:v>
                </c:pt>
                <c:pt idx="245">
                  <c:v>1.9950029026290589E-2</c:v>
                </c:pt>
                <c:pt idx="246">
                  <c:v>1.9964323962529167E-2</c:v>
                </c:pt>
                <c:pt idx="247">
                  <c:v>1.9978959094304964E-2</c:v>
                </c:pt>
                <c:pt idx="248">
                  <c:v>1.9993923421769269E-2</c:v>
                </c:pt>
                <c:pt idx="249">
                  <c:v>2.000920612177777E-2</c:v>
                </c:pt>
                <c:pt idx="250">
                  <c:v>2.0024796544356481E-2</c:v>
                </c:pt>
                <c:pt idx="251">
                  <c:v>2.004068420925206E-2</c:v>
                </c:pt>
                <c:pt idx="252">
                  <c:v>2.0056858802564453E-2</c:v>
                </c:pt>
                <c:pt idx="253">
                  <c:v>2.0073310173459195E-2</c:v>
                </c:pt>
                <c:pt idx="254">
                  <c:v>2.0090028330957473E-2</c:v>
                </c:pt>
                <c:pt idx="255">
                  <c:v>2.0107003440801727E-2</c:v>
                </c:pt>
                <c:pt idx="256">
                  <c:v>2.0124225822394658E-2</c:v>
                </c:pt>
                <c:pt idx="257">
                  <c:v>2.0141685945809756E-2</c:v>
                </c:pt>
                <c:pt idx="258">
                  <c:v>2.0159374428871304E-2</c:v>
                </c:pt>
                <c:pt idx="259">
                  <c:v>2.0177282034302042E-2</c:v>
                </c:pt>
                <c:pt idx="260">
                  <c:v>2.0195399666936686E-2</c:v>
                </c:pt>
                <c:pt idx="261">
                  <c:v>2.0213718370999435E-2</c:v>
                </c:pt>
                <c:pt idx="262">
                  <c:v>2.023222932744391E-2</c:v>
                </c:pt>
                <c:pt idx="263">
                  <c:v>2.025092385135371E-2</c:v>
                </c:pt>
                <c:pt idx="264">
                  <c:v>2.026979338940206E-2</c:v>
                </c:pt>
                <c:pt idx="265">
                  <c:v>2.0288829517369038E-2</c:v>
                </c:pt>
                <c:pt idx="266">
                  <c:v>2.0308023937714689E-2</c:v>
                </c:pt>
                <c:pt idx="267">
                  <c:v>2.0327368477206779E-2</c:v>
                </c:pt>
                <c:pt idx="268">
                  <c:v>2.0346855084601635E-2</c:v>
                </c:pt>
                <c:pt idx="269">
                  <c:v>2.0366475828376657E-2</c:v>
                </c:pt>
                <c:pt idx="270">
                  <c:v>2.0386222894513285E-2</c:v>
                </c:pt>
                <c:pt idx="271">
                  <c:v>2.0406088584329053E-2</c:v>
                </c:pt>
                <c:pt idx="272">
                  <c:v>2.0426065312357376E-2</c:v>
                </c:pt>
                <c:pt idx="273">
                  <c:v>2.0446145604274053E-2</c:v>
                </c:pt>
                <c:pt idx="274">
                  <c:v>2.0466322094869111E-2</c:v>
                </c:pt>
                <c:pt idx="275">
                  <c:v>2.0486587526062909E-2</c:v>
                </c:pt>
                <c:pt idx="276">
                  <c:v>2.0506934744965337E-2</c:v>
                </c:pt>
                <c:pt idx="277">
                  <c:v>2.052735670197715E-2</c:v>
                </c:pt>
                <c:pt idx="278">
                  <c:v>2.0547846448932164E-2</c:v>
                </c:pt>
                <c:pt idx="279">
                  <c:v>2.0568397137279489E-2</c:v>
                </c:pt>
                <c:pt idx="280">
                  <c:v>2.0589002016304671E-2</c:v>
                </c:pt>
                <c:pt idx="281">
                  <c:v>2.0609654431388857E-2</c:v>
                </c:pt>
                <c:pt idx="282">
                  <c:v>2.0630347822304912E-2</c:v>
                </c:pt>
                <c:pt idx="283">
                  <c:v>2.0651075721549794E-2</c:v>
                </c:pt>
                <c:pt idx="284">
                  <c:v>2.067183175271204E-2</c:v>
                </c:pt>
                <c:pt idx="285">
                  <c:v>2.0692609628873673E-2</c:v>
                </c:pt>
                <c:pt idx="286">
                  <c:v>2.0713403151045653E-2</c:v>
                </c:pt>
                <c:pt idx="287">
                  <c:v>2.0734206206635998E-2</c:v>
                </c:pt>
                <c:pt idx="288">
                  <c:v>2.0755012767949822E-2</c:v>
                </c:pt>
                <c:pt idx="289">
                  <c:v>2.0775816890720559E-2</c:v>
                </c:pt>
                <c:pt idx="290">
                  <c:v>2.0796612712671528E-2</c:v>
                </c:pt>
                <c:pt idx="291">
                  <c:v>2.081739445210715E-2</c:v>
                </c:pt>
                <c:pt idx="292">
                  <c:v>2.0838156406533175E-2</c:v>
                </c:pt>
                <c:pt idx="293">
                  <c:v>2.0858892951305094E-2</c:v>
                </c:pt>
                <c:pt idx="294">
                  <c:v>2.0879598538304182E-2</c:v>
                </c:pt>
                <c:pt idx="295">
                  <c:v>2.0900267694640429E-2</c:v>
                </c:pt>
                <c:pt idx="296">
                  <c:v>2.0920895021381822E-2</c:v>
                </c:pt>
                <c:pt idx="297">
                  <c:v>2.0941475192309201E-2</c:v>
                </c:pt>
                <c:pt idx="298">
                  <c:v>2.0962002952696315E-2</c:v>
                </c:pt>
                <c:pt idx="299">
                  <c:v>2.0982473118114242E-2</c:v>
                </c:pt>
                <c:pt idx="300">
                  <c:v>2.1002880573259764E-2</c:v>
                </c:pt>
                <c:pt idx="301">
                  <c:v>2.1023220270807143E-2</c:v>
                </c:pt>
                <c:pt idx="302">
                  <c:v>2.1043487230282612E-2</c:v>
                </c:pt>
                <c:pt idx="303">
                  <c:v>2.106367653696125E-2</c:v>
                </c:pt>
                <c:pt idx="304">
                  <c:v>2.1083783340785558E-2</c:v>
                </c:pt>
                <c:pt idx="305">
                  <c:v>2.1103802855305352E-2</c:v>
                </c:pt>
                <c:pt idx="306">
                  <c:v>2.112373035663842E-2</c:v>
                </c:pt>
                <c:pt idx="307">
                  <c:v>2.1143561182451517E-2</c:v>
                </c:pt>
                <c:pt idx="308">
                  <c:v>2.1163290730961168E-2</c:v>
                </c:pt>
                <c:pt idx="309">
                  <c:v>2.1182914459953926E-2</c:v>
                </c:pt>
                <c:pt idx="310">
                  <c:v>2.120242788582552E-2</c:v>
                </c:pt>
                <c:pt idx="311">
                  <c:v>2.1221826582638641E-2</c:v>
                </c:pt>
                <c:pt idx="312">
                  <c:v>2.1241106181198764E-2</c:v>
                </c:pt>
                <c:pt idx="313">
                  <c:v>2.1260262368147702E-2</c:v>
                </c:pt>
                <c:pt idx="314">
                  <c:v>2.1279290885074516E-2</c:v>
                </c:pt>
                <c:pt idx="315">
                  <c:v>2.1298187527643331E-2</c:v>
                </c:pt>
                <c:pt idx="316">
                  <c:v>2.1316948144737703E-2</c:v>
                </c:pt>
                <c:pt idx="317">
                  <c:v>2.1335568637621209E-2</c:v>
                </c:pt>
                <c:pt idx="318">
                  <c:v>2.1354044959113857E-2</c:v>
                </c:pt>
                <c:pt idx="319">
                  <c:v>2.1372373112784008E-2</c:v>
                </c:pt>
                <c:pt idx="320">
                  <c:v>2.1390549152155398E-2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View'!$F$17</c:f>
              <c:strCache>
                <c:ptCount val="1"/>
                <c:pt idx="0">
                  <c:v>discount-USD-OIS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View'!$E$23:$E$343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View'!$F$23:$F$343</c:f>
              <c:numCache>
                <c:formatCode>0.00%</c:formatCode>
                <c:ptCount val="321"/>
                <c:pt idx="0">
                  <c:v>1.3880560567825799E-3</c:v>
                </c:pt>
                <c:pt idx="1">
                  <c:v>1.3880560567822299E-3</c:v>
                </c:pt>
                <c:pt idx="2">
                  <c:v>1.3880560567825309E-3</c:v>
                </c:pt>
                <c:pt idx="3">
                  <c:v>1.3880560567826189E-3</c:v>
                </c:pt>
                <c:pt idx="4">
                  <c:v>1.3880560567825289E-3</c:v>
                </c:pt>
                <c:pt idx="5">
                  <c:v>1.3880560567824745E-3</c:v>
                </c:pt>
                <c:pt idx="6">
                  <c:v>1.3880560567825497E-3</c:v>
                </c:pt>
                <c:pt idx="7">
                  <c:v>1.3880560567825614E-3</c:v>
                </c:pt>
                <c:pt idx="8">
                  <c:v>1.3880560567825404E-3</c:v>
                </c:pt>
                <c:pt idx="9">
                  <c:v>1.397078348241332E-3</c:v>
                </c:pt>
                <c:pt idx="10">
                  <c:v>1.4072110755720981E-3</c:v>
                </c:pt>
                <c:pt idx="11">
                  <c:v>1.4173438029027744E-3</c:v>
                </c:pt>
                <c:pt idx="12">
                  <c:v>1.4274765302334923E-3</c:v>
                </c:pt>
                <c:pt idx="13">
                  <c:v>1.4376092575642133E-3</c:v>
                </c:pt>
                <c:pt idx="14">
                  <c:v>1.4477419848949269E-3</c:v>
                </c:pt>
                <c:pt idx="15">
                  <c:v>1.457874712225647E-3</c:v>
                </c:pt>
                <c:pt idx="16">
                  <c:v>1.4680074395563476E-3</c:v>
                </c:pt>
                <c:pt idx="17">
                  <c:v>1.5267846197738206E-3</c:v>
                </c:pt>
                <c:pt idx="18">
                  <c:v>1.5902363420104389E-3</c:v>
                </c:pt>
                <c:pt idx="19">
                  <c:v>1.6536880642470839E-3</c:v>
                </c:pt>
                <c:pt idx="20">
                  <c:v>1.7171397864837023E-3</c:v>
                </c:pt>
                <c:pt idx="21">
                  <c:v>1.7805915087203436E-3</c:v>
                </c:pt>
                <c:pt idx="22">
                  <c:v>1.8440432309569273E-3</c:v>
                </c:pt>
                <c:pt idx="23">
                  <c:v>1.9074949531935816E-3</c:v>
                </c:pt>
                <c:pt idx="24">
                  <c:v>1.9709466754301722E-3</c:v>
                </c:pt>
                <c:pt idx="25">
                  <c:v>2.1173809986286319E-3</c:v>
                </c:pt>
                <c:pt idx="26">
                  <c:v>2.2696557394900944E-3</c:v>
                </c:pt>
                <c:pt idx="27">
                  <c:v>2.4219304803515199E-3</c:v>
                </c:pt>
                <c:pt idx="28">
                  <c:v>2.5742052212129733E-3</c:v>
                </c:pt>
                <c:pt idx="29">
                  <c:v>2.7264799620744257E-3</c:v>
                </c:pt>
                <c:pt idx="30">
                  <c:v>2.878754702935873E-3</c:v>
                </c:pt>
                <c:pt idx="31">
                  <c:v>3.031029443797335E-3</c:v>
                </c:pt>
                <c:pt idx="32">
                  <c:v>3.1833041846587606E-3</c:v>
                </c:pt>
                <c:pt idx="33">
                  <c:v>3.3904907234496508E-3</c:v>
                </c:pt>
                <c:pt idx="34">
                  <c:v>3.6015420222121337E-3</c:v>
                </c:pt>
                <c:pt idx="35">
                  <c:v>3.8125933209745815E-3</c:v>
                </c:pt>
                <c:pt idx="36">
                  <c:v>4.0236446197370566E-3</c:v>
                </c:pt>
                <c:pt idx="37">
                  <c:v>4.2346959184995109E-3</c:v>
                </c:pt>
                <c:pt idx="38">
                  <c:v>4.4457472172619609E-3</c:v>
                </c:pt>
                <c:pt idx="39">
                  <c:v>4.6567985160244352E-3</c:v>
                </c:pt>
                <c:pt idx="40">
                  <c:v>4.867849814786893E-3</c:v>
                </c:pt>
                <c:pt idx="41">
                  <c:v>5.0974307223843095E-3</c:v>
                </c:pt>
                <c:pt idx="42">
                  <c:v>5.3287922530529559E-3</c:v>
                </c:pt>
                <c:pt idx="43">
                  <c:v>5.5601537837215989E-3</c:v>
                </c:pt>
                <c:pt idx="44">
                  <c:v>5.791515314390267E-3</c:v>
                </c:pt>
                <c:pt idx="45">
                  <c:v>6.0228768450589143E-3</c:v>
                </c:pt>
                <c:pt idx="46">
                  <c:v>6.2542383757275503E-3</c:v>
                </c:pt>
                <c:pt idx="47">
                  <c:v>6.4855999063962028E-3</c:v>
                </c:pt>
                <c:pt idx="48">
                  <c:v>6.7169614370648527E-3</c:v>
                </c:pt>
                <c:pt idx="49">
                  <c:v>6.9483229677334939E-3</c:v>
                </c:pt>
                <c:pt idx="50">
                  <c:v>7.1796844984021498E-3</c:v>
                </c:pt>
                <c:pt idx="51">
                  <c:v>7.4110460290707962E-3</c:v>
                </c:pt>
                <c:pt idx="52">
                  <c:v>7.6424075597394487E-3</c:v>
                </c:pt>
                <c:pt idx="53">
                  <c:v>7.8737690904081004E-3</c:v>
                </c:pt>
                <c:pt idx="54">
                  <c:v>8.105130621076739E-3</c:v>
                </c:pt>
                <c:pt idx="55">
                  <c:v>8.3364921517453949E-3</c:v>
                </c:pt>
                <c:pt idx="56">
                  <c:v>8.5678536824140492E-3</c:v>
                </c:pt>
                <c:pt idx="57">
                  <c:v>8.7779426772389094E-3</c:v>
                </c:pt>
                <c:pt idx="58">
                  <c:v>8.9848105940811256E-3</c:v>
                </c:pt>
                <c:pt idx="59">
                  <c:v>9.1916785109233505E-3</c:v>
                </c:pt>
                <c:pt idx="60">
                  <c:v>9.398546427765565E-3</c:v>
                </c:pt>
                <c:pt idx="61">
                  <c:v>9.6054143446077829E-3</c:v>
                </c:pt>
                <c:pt idx="62">
                  <c:v>9.8122822614500147E-3</c:v>
                </c:pt>
                <c:pt idx="63">
                  <c:v>1.0019150178292222E-2</c:v>
                </c:pt>
                <c:pt idx="64">
                  <c:v>1.0226018095134449E-2</c:v>
                </c:pt>
                <c:pt idx="65">
                  <c:v>1.041411481363657E-2</c:v>
                </c:pt>
                <c:pt idx="66">
                  <c:v>1.0599901230804528E-2</c:v>
                </c:pt>
                <c:pt idx="67">
                  <c:v>1.078568764797248E-2</c:v>
                </c:pt>
                <c:pt idx="68">
                  <c:v>1.0971474065140433E-2</c:v>
                </c:pt>
                <c:pt idx="69">
                  <c:v>1.1157260482308385E-2</c:v>
                </c:pt>
                <c:pt idx="70">
                  <c:v>1.1343046899476343E-2</c:v>
                </c:pt>
                <c:pt idx="71">
                  <c:v>1.1528833316644291E-2</c:v>
                </c:pt>
                <c:pt idx="72">
                  <c:v>1.171461973381225E-2</c:v>
                </c:pt>
                <c:pt idx="73">
                  <c:v>1.1885427732469677E-2</c:v>
                </c:pt>
                <c:pt idx="74">
                  <c:v>1.2054392233464271E-2</c:v>
                </c:pt>
                <c:pt idx="75">
                  <c:v>1.2223356734458856E-2</c:v>
                </c:pt>
                <c:pt idx="76">
                  <c:v>1.2392321235453451E-2</c:v>
                </c:pt>
                <c:pt idx="77">
                  <c:v>1.2561285736448036E-2</c:v>
                </c:pt>
                <c:pt idx="78">
                  <c:v>1.2730250237442634E-2</c:v>
                </c:pt>
                <c:pt idx="79">
                  <c:v>1.289921473843722E-2</c:v>
                </c:pt>
                <c:pt idx="80">
                  <c:v>1.306817923943181E-2</c:v>
                </c:pt>
                <c:pt idx="81">
                  <c:v>1.3217794513326667E-2</c:v>
                </c:pt>
                <c:pt idx="82">
                  <c:v>1.3365028343886164E-2</c:v>
                </c:pt>
                <c:pt idx="83">
                  <c:v>1.3512262174445672E-2</c:v>
                </c:pt>
                <c:pt idx="84">
                  <c:v>1.365949600500518E-2</c:v>
                </c:pt>
                <c:pt idx="85">
                  <c:v>1.380672983556468E-2</c:v>
                </c:pt>
                <c:pt idx="86">
                  <c:v>1.3953963666124178E-2</c:v>
                </c:pt>
                <c:pt idx="87">
                  <c:v>1.4101197496683685E-2</c:v>
                </c:pt>
                <c:pt idx="88">
                  <c:v>1.4248431327243185E-2</c:v>
                </c:pt>
                <c:pt idx="89">
                  <c:v>1.4395665157802695E-2</c:v>
                </c:pt>
                <c:pt idx="90">
                  <c:v>1.4542898988362193E-2</c:v>
                </c:pt>
                <c:pt idx="91">
                  <c:v>1.4690132818921699E-2</c:v>
                </c:pt>
                <c:pt idx="92">
                  <c:v>1.4837366649481208E-2</c:v>
                </c:pt>
                <c:pt idx="93">
                  <c:v>1.4984600480040706E-2</c:v>
                </c:pt>
                <c:pt idx="94">
                  <c:v>1.5131834310600207E-2</c:v>
                </c:pt>
                <c:pt idx="95">
                  <c:v>1.5279068141159707E-2</c:v>
                </c:pt>
                <c:pt idx="96">
                  <c:v>1.5426301971719217E-2</c:v>
                </c:pt>
                <c:pt idx="97">
                  <c:v>1.5530430358358558E-2</c:v>
                </c:pt>
                <c:pt idx="98">
                  <c:v>1.5629253459592343E-2</c:v>
                </c:pt>
                <c:pt idx="99">
                  <c:v>1.5728076560826129E-2</c:v>
                </c:pt>
                <c:pt idx="100">
                  <c:v>1.5826899662059923E-2</c:v>
                </c:pt>
                <c:pt idx="101">
                  <c:v>1.5925722763293706E-2</c:v>
                </c:pt>
                <c:pt idx="102">
                  <c:v>1.6024545864527489E-2</c:v>
                </c:pt>
                <c:pt idx="103">
                  <c:v>1.6123368965761272E-2</c:v>
                </c:pt>
                <c:pt idx="104">
                  <c:v>1.6222192066995062E-2</c:v>
                </c:pt>
                <c:pt idx="105">
                  <c:v>1.6321015168228849E-2</c:v>
                </c:pt>
                <c:pt idx="106">
                  <c:v>1.6419838269462639E-2</c:v>
                </c:pt>
                <c:pt idx="107">
                  <c:v>1.6518661370696422E-2</c:v>
                </c:pt>
                <c:pt idx="108">
                  <c:v>1.6617484471930209E-2</c:v>
                </c:pt>
                <c:pt idx="109">
                  <c:v>1.6716307573163995E-2</c:v>
                </c:pt>
                <c:pt idx="110">
                  <c:v>1.6815130674397778E-2</c:v>
                </c:pt>
                <c:pt idx="111">
                  <c:v>1.6913953775631561E-2</c:v>
                </c:pt>
                <c:pt idx="112">
                  <c:v>1.7012776876865355E-2</c:v>
                </c:pt>
                <c:pt idx="113">
                  <c:v>1.7111599978099135E-2</c:v>
                </c:pt>
                <c:pt idx="114">
                  <c:v>1.7210423079332925E-2</c:v>
                </c:pt>
                <c:pt idx="115">
                  <c:v>1.7309246180566708E-2</c:v>
                </c:pt>
                <c:pt idx="116">
                  <c:v>1.7408069281800494E-2</c:v>
                </c:pt>
                <c:pt idx="117">
                  <c:v>1.7506892383034284E-2</c:v>
                </c:pt>
                <c:pt idx="118">
                  <c:v>1.7605715484268068E-2</c:v>
                </c:pt>
                <c:pt idx="119">
                  <c:v>1.7704538585501854E-2</c:v>
                </c:pt>
                <c:pt idx="120">
                  <c:v>1.7803361686735644E-2</c:v>
                </c:pt>
                <c:pt idx="121">
                  <c:v>1.7859501199612004E-2</c:v>
                </c:pt>
                <c:pt idx="122">
                  <c:v>1.7909177582390072E-2</c:v>
                </c:pt>
                <c:pt idx="123">
                  <c:v>1.7958853965168144E-2</c:v>
                </c:pt>
                <c:pt idx="124">
                  <c:v>1.8008530347946212E-2</c:v>
                </c:pt>
                <c:pt idx="125">
                  <c:v>1.805820673072429E-2</c:v>
                </c:pt>
                <c:pt idx="126">
                  <c:v>1.8107883113502365E-2</c:v>
                </c:pt>
                <c:pt idx="127">
                  <c:v>1.8157559496280434E-2</c:v>
                </c:pt>
                <c:pt idx="128">
                  <c:v>1.8207235879058509E-2</c:v>
                </c:pt>
                <c:pt idx="129">
                  <c:v>1.8256912261836577E-2</c:v>
                </c:pt>
                <c:pt idx="130">
                  <c:v>1.8306588644614652E-2</c:v>
                </c:pt>
                <c:pt idx="131">
                  <c:v>1.835626502739272E-2</c:v>
                </c:pt>
                <c:pt idx="132">
                  <c:v>1.8405941410170795E-2</c:v>
                </c:pt>
                <c:pt idx="133">
                  <c:v>1.8455617792948874E-2</c:v>
                </c:pt>
                <c:pt idx="134">
                  <c:v>1.8505294175726945E-2</c:v>
                </c:pt>
                <c:pt idx="135">
                  <c:v>1.8554970558505014E-2</c:v>
                </c:pt>
                <c:pt idx="136">
                  <c:v>1.8604646941283089E-2</c:v>
                </c:pt>
                <c:pt idx="137">
                  <c:v>1.8654323324061157E-2</c:v>
                </c:pt>
                <c:pt idx="138">
                  <c:v>1.8703999706839228E-2</c:v>
                </c:pt>
                <c:pt idx="139">
                  <c:v>1.8753676089617307E-2</c:v>
                </c:pt>
                <c:pt idx="140">
                  <c:v>1.8803352472395379E-2</c:v>
                </c:pt>
                <c:pt idx="141">
                  <c:v>1.8853028855173454E-2</c:v>
                </c:pt>
                <c:pt idx="142">
                  <c:v>1.8902705237951522E-2</c:v>
                </c:pt>
                <c:pt idx="143">
                  <c:v>1.8952381620729594E-2</c:v>
                </c:pt>
                <c:pt idx="144">
                  <c:v>1.9002058003507672E-2</c:v>
                </c:pt>
                <c:pt idx="145">
                  <c:v>1.9051734386285737E-2</c:v>
                </c:pt>
                <c:pt idx="146">
                  <c:v>1.9101410769063815E-2</c:v>
                </c:pt>
                <c:pt idx="147">
                  <c:v>1.9151087151841883E-2</c:v>
                </c:pt>
                <c:pt idx="148">
                  <c:v>1.9200763534619962E-2</c:v>
                </c:pt>
                <c:pt idx="149">
                  <c:v>1.925043991739803E-2</c:v>
                </c:pt>
                <c:pt idx="150">
                  <c:v>1.9300116300176102E-2</c:v>
                </c:pt>
                <c:pt idx="151">
                  <c:v>1.934979268295417E-2</c:v>
                </c:pt>
                <c:pt idx="152">
                  <c:v>1.9399469065732249E-2</c:v>
                </c:pt>
                <c:pt idx="153">
                  <c:v>1.944914544851032E-2</c:v>
                </c:pt>
                <c:pt idx="154">
                  <c:v>1.9498821831288392E-2</c:v>
                </c:pt>
                <c:pt idx="155">
                  <c:v>1.954849821406646E-2</c:v>
                </c:pt>
                <c:pt idx="156">
                  <c:v>1.9598174596844542E-2</c:v>
                </c:pt>
                <c:pt idx="157">
                  <c:v>1.9647850979622614E-2</c:v>
                </c:pt>
                <c:pt idx="158">
                  <c:v>1.9697527362400685E-2</c:v>
                </c:pt>
                <c:pt idx="159">
                  <c:v>1.9747203745178753E-2</c:v>
                </c:pt>
                <c:pt idx="160">
                  <c:v>1.9796880127956825E-2</c:v>
                </c:pt>
                <c:pt idx="161">
                  <c:v>1.9827959280046457E-2</c:v>
                </c:pt>
                <c:pt idx="162">
                  <c:v>1.9855668060231375E-2</c:v>
                </c:pt>
                <c:pt idx="163">
                  <c:v>1.9883376840416307E-2</c:v>
                </c:pt>
                <c:pt idx="164">
                  <c:v>1.9911085620601232E-2</c:v>
                </c:pt>
                <c:pt idx="165">
                  <c:v>1.9938794400786154E-2</c:v>
                </c:pt>
                <c:pt idx="166">
                  <c:v>1.9966503180971082E-2</c:v>
                </c:pt>
                <c:pt idx="167">
                  <c:v>1.9994211961156007E-2</c:v>
                </c:pt>
                <c:pt idx="168">
                  <c:v>2.0021920741340928E-2</c:v>
                </c:pt>
                <c:pt idx="169">
                  <c:v>2.0049629521525857E-2</c:v>
                </c:pt>
                <c:pt idx="170">
                  <c:v>2.0077338301710785E-2</c:v>
                </c:pt>
                <c:pt idx="171">
                  <c:v>2.0105047081895706E-2</c:v>
                </c:pt>
                <c:pt idx="172">
                  <c:v>2.0132755862080631E-2</c:v>
                </c:pt>
                <c:pt idx="173">
                  <c:v>2.0160464642265556E-2</c:v>
                </c:pt>
                <c:pt idx="174">
                  <c:v>2.0188173422450481E-2</c:v>
                </c:pt>
                <c:pt idx="175">
                  <c:v>2.0215882202635413E-2</c:v>
                </c:pt>
                <c:pt idx="176">
                  <c:v>2.0243590982820334E-2</c:v>
                </c:pt>
                <c:pt idx="177">
                  <c:v>2.0271299763005259E-2</c:v>
                </c:pt>
                <c:pt idx="178">
                  <c:v>2.0299008543190181E-2</c:v>
                </c:pt>
                <c:pt idx="179">
                  <c:v>2.0326717323375109E-2</c:v>
                </c:pt>
                <c:pt idx="180">
                  <c:v>2.035442610356003E-2</c:v>
                </c:pt>
                <c:pt idx="181">
                  <c:v>2.0382134883744955E-2</c:v>
                </c:pt>
                <c:pt idx="182">
                  <c:v>2.040984366392988E-2</c:v>
                </c:pt>
                <c:pt idx="183">
                  <c:v>2.0437552444114809E-2</c:v>
                </c:pt>
                <c:pt idx="184">
                  <c:v>2.0465261224299734E-2</c:v>
                </c:pt>
                <c:pt idx="185">
                  <c:v>2.0492970004484662E-2</c:v>
                </c:pt>
                <c:pt idx="186">
                  <c:v>2.052067878466959E-2</c:v>
                </c:pt>
                <c:pt idx="187">
                  <c:v>2.0548387564854512E-2</c:v>
                </c:pt>
                <c:pt idx="188">
                  <c:v>2.0576096345039437E-2</c:v>
                </c:pt>
                <c:pt idx="189">
                  <c:v>2.0603805125224358E-2</c:v>
                </c:pt>
                <c:pt idx="190">
                  <c:v>2.063151390540929E-2</c:v>
                </c:pt>
                <c:pt idx="191">
                  <c:v>2.0659222685594208E-2</c:v>
                </c:pt>
                <c:pt idx="192">
                  <c:v>2.068693146577914E-2</c:v>
                </c:pt>
                <c:pt idx="193">
                  <c:v>2.0714640245964065E-2</c:v>
                </c:pt>
                <c:pt idx="194">
                  <c:v>2.0742349026148989E-2</c:v>
                </c:pt>
                <c:pt idx="195">
                  <c:v>2.0770057806333911E-2</c:v>
                </c:pt>
                <c:pt idx="196">
                  <c:v>2.0797766586518839E-2</c:v>
                </c:pt>
                <c:pt idx="197">
                  <c:v>2.0825475366703761E-2</c:v>
                </c:pt>
                <c:pt idx="198">
                  <c:v>2.0853184146888696E-2</c:v>
                </c:pt>
                <c:pt idx="199">
                  <c:v>2.0880892927073621E-2</c:v>
                </c:pt>
                <c:pt idx="200">
                  <c:v>2.0908601707258535E-2</c:v>
                </c:pt>
                <c:pt idx="201">
                  <c:v>2.0927859152765051E-2</c:v>
                </c:pt>
                <c:pt idx="202">
                  <c:v>2.0945039819784045E-2</c:v>
                </c:pt>
                <c:pt idx="203">
                  <c:v>2.0962220486803036E-2</c:v>
                </c:pt>
                <c:pt idx="204">
                  <c:v>2.0979401153822019E-2</c:v>
                </c:pt>
                <c:pt idx="205">
                  <c:v>2.0996581820841003E-2</c:v>
                </c:pt>
                <c:pt idx="206">
                  <c:v>2.1013762487859994E-2</c:v>
                </c:pt>
                <c:pt idx="207">
                  <c:v>2.1030943154878984E-2</c:v>
                </c:pt>
                <c:pt idx="208">
                  <c:v>2.1048123821897972E-2</c:v>
                </c:pt>
                <c:pt idx="209">
                  <c:v>2.1065304488916959E-2</c:v>
                </c:pt>
                <c:pt idx="210">
                  <c:v>2.108248515593595E-2</c:v>
                </c:pt>
                <c:pt idx="211">
                  <c:v>2.109966582295494E-2</c:v>
                </c:pt>
                <c:pt idx="212">
                  <c:v>2.1116846489973928E-2</c:v>
                </c:pt>
                <c:pt idx="213">
                  <c:v>2.1134027156992904E-2</c:v>
                </c:pt>
                <c:pt idx="214">
                  <c:v>2.1151207824011902E-2</c:v>
                </c:pt>
                <c:pt idx="215">
                  <c:v>2.1168388491030886E-2</c:v>
                </c:pt>
                <c:pt idx="216">
                  <c:v>2.1185569158049877E-2</c:v>
                </c:pt>
                <c:pt idx="217">
                  <c:v>2.1202749825068871E-2</c:v>
                </c:pt>
                <c:pt idx="218">
                  <c:v>2.1219930492087851E-2</c:v>
                </c:pt>
                <c:pt idx="219">
                  <c:v>2.1237111159106845E-2</c:v>
                </c:pt>
                <c:pt idx="220">
                  <c:v>2.1254291826125822E-2</c:v>
                </c:pt>
                <c:pt idx="221">
                  <c:v>2.127147249314482E-2</c:v>
                </c:pt>
                <c:pt idx="222">
                  <c:v>2.1288653160163807E-2</c:v>
                </c:pt>
                <c:pt idx="223">
                  <c:v>2.1305833827182794E-2</c:v>
                </c:pt>
                <c:pt idx="224">
                  <c:v>2.1323014494201781E-2</c:v>
                </c:pt>
                <c:pt idx="225">
                  <c:v>2.1340195161220772E-2</c:v>
                </c:pt>
                <c:pt idx="226">
                  <c:v>2.1357375828239759E-2</c:v>
                </c:pt>
                <c:pt idx="227">
                  <c:v>2.1374556495258747E-2</c:v>
                </c:pt>
                <c:pt idx="228">
                  <c:v>2.1391737162277734E-2</c:v>
                </c:pt>
                <c:pt idx="229">
                  <c:v>2.1408917829296718E-2</c:v>
                </c:pt>
                <c:pt idx="230">
                  <c:v>2.1426098496315712E-2</c:v>
                </c:pt>
                <c:pt idx="231">
                  <c:v>2.1443279163334699E-2</c:v>
                </c:pt>
                <c:pt idx="232">
                  <c:v>2.1460459830353683E-2</c:v>
                </c:pt>
                <c:pt idx="233">
                  <c:v>2.1477640497372677E-2</c:v>
                </c:pt>
                <c:pt idx="234">
                  <c:v>2.1494821164391664E-2</c:v>
                </c:pt>
                <c:pt idx="235">
                  <c:v>2.1512001831410655E-2</c:v>
                </c:pt>
                <c:pt idx="236">
                  <c:v>2.1529182498429642E-2</c:v>
                </c:pt>
                <c:pt idx="237">
                  <c:v>2.1546363165448633E-2</c:v>
                </c:pt>
                <c:pt idx="238">
                  <c:v>2.1563543832467617E-2</c:v>
                </c:pt>
                <c:pt idx="239">
                  <c:v>2.15807244994866E-2</c:v>
                </c:pt>
                <c:pt idx="240">
                  <c:v>2.1597905166505591E-2</c:v>
                </c:pt>
                <c:pt idx="241">
                  <c:v>2.1602955159259498E-2</c:v>
                </c:pt>
                <c:pt idx="242">
                  <c:v>2.1604151363799232E-2</c:v>
                </c:pt>
                <c:pt idx="243">
                  <c:v>2.1605347568338956E-2</c:v>
                </c:pt>
                <c:pt idx="244">
                  <c:v>2.160654377287869E-2</c:v>
                </c:pt>
                <c:pt idx="245">
                  <c:v>2.1607739977418414E-2</c:v>
                </c:pt>
                <c:pt idx="246">
                  <c:v>2.1608936181958149E-2</c:v>
                </c:pt>
                <c:pt idx="247">
                  <c:v>2.1610132386497876E-2</c:v>
                </c:pt>
                <c:pt idx="248">
                  <c:v>2.1611328591037603E-2</c:v>
                </c:pt>
                <c:pt idx="249">
                  <c:v>2.1612524795577331E-2</c:v>
                </c:pt>
                <c:pt idx="250">
                  <c:v>2.1613721000117062E-2</c:v>
                </c:pt>
                <c:pt idx="251">
                  <c:v>2.1614917204656785E-2</c:v>
                </c:pt>
                <c:pt idx="252">
                  <c:v>2.1616113409196523E-2</c:v>
                </c:pt>
                <c:pt idx="253">
                  <c:v>2.1617309613736244E-2</c:v>
                </c:pt>
                <c:pt idx="254">
                  <c:v>2.1618505818275974E-2</c:v>
                </c:pt>
                <c:pt idx="255">
                  <c:v>2.1619702022815709E-2</c:v>
                </c:pt>
                <c:pt idx="256">
                  <c:v>2.1620898227355436E-2</c:v>
                </c:pt>
                <c:pt idx="257">
                  <c:v>2.1622094431895163E-2</c:v>
                </c:pt>
                <c:pt idx="258">
                  <c:v>2.1623290636434894E-2</c:v>
                </c:pt>
                <c:pt idx="259">
                  <c:v>2.1624486840974622E-2</c:v>
                </c:pt>
                <c:pt idx="260">
                  <c:v>2.1625683045514352E-2</c:v>
                </c:pt>
                <c:pt idx="261">
                  <c:v>2.162687925005408E-2</c:v>
                </c:pt>
                <c:pt idx="262">
                  <c:v>2.1628075454593811E-2</c:v>
                </c:pt>
                <c:pt idx="263">
                  <c:v>2.1629271659133538E-2</c:v>
                </c:pt>
                <c:pt idx="264">
                  <c:v>2.1630467863673269E-2</c:v>
                </c:pt>
                <c:pt idx="265">
                  <c:v>2.1631664068212996E-2</c:v>
                </c:pt>
                <c:pt idx="266">
                  <c:v>2.1632860272752727E-2</c:v>
                </c:pt>
                <c:pt idx="267">
                  <c:v>2.1634056477292454E-2</c:v>
                </c:pt>
                <c:pt idx="268">
                  <c:v>2.1635252681832185E-2</c:v>
                </c:pt>
                <c:pt idx="269">
                  <c:v>2.1636448886371912E-2</c:v>
                </c:pt>
                <c:pt idx="270">
                  <c:v>2.1637645090911643E-2</c:v>
                </c:pt>
                <c:pt idx="271">
                  <c:v>2.1638841295451371E-2</c:v>
                </c:pt>
                <c:pt idx="272">
                  <c:v>2.1640037499991101E-2</c:v>
                </c:pt>
                <c:pt idx="273">
                  <c:v>2.1641233704530829E-2</c:v>
                </c:pt>
                <c:pt idx="274">
                  <c:v>2.164242990907056E-2</c:v>
                </c:pt>
                <c:pt idx="275">
                  <c:v>2.1643626113610287E-2</c:v>
                </c:pt>
                <c:pt idx="276">
                  <c:v>2.1644822318150018E-2</c:v>
                </c:pt>
                <c:pt idx="277">
                  <c:v>2.1646018522689745E-2</c:v>
                </c:pt>
                <c:pt idx="278">
                  <c:v>2.1647214727229476E-2</c:v>
                </c:pt>
                <c:pt idx="279">
                  <c:v>2.1648410931769203E-2</c:v>
                </c:pt>
                <c:pt idx="280">
                  <c:v>2.1649607136308934E-2</c:v>
                </c:pt>
                <c:pt idx="281">
                  <c:v>2.1650803340848662E-2</c:v>
                </c:pt>
                <c:pt idx="282">
                  <c:v>2.1651999545388392E-2</c:v>
                </c:pt>
                <c:pt idx="283">
                  <c:v>2.165319574992812E-2</c:v>
                </c:pt>
                <c:pt idx="284">
                  <c:v>2.1654391954467851E-2</c:v>
                </c:pt>
                <c:pt idx="285">
                  <c:v>2.1655588159007578E-2</c:v>
                </c:pt>
                <c:pt idx="286">
                  <c:v>2.1656784363547309E-2</c:v>
                </c:pt>
                <c:pt idx="287">
                  <c:v>2.1657980568087036E-2</c:v>
                </c:pt>
                <c:pt idx="288">
                  <c:v>2.1659176772626767E-2</c:v>
                </c:pt>
                <c:pt idx="289">
                  <c:v>2.1660372977166494E-2</c:v>
                </c:pt>
                <c:pt idx="290">
                  <c:v>2.1661569181706225E-2</c:v>
                </c:pt>
                <c:pt idx="291">
                  <c:v>2.1662765386245952E-2</c:v>
                </c:pt>
                <c:pt idx="292">
                  <c:v>2.1663961590785683E-2</c:v>
                </c:pt>
                <c:pt idx="293">
                  <c:v>2.1665157795325411E-2</c:v>
                </c:pt>
                <c:pt idx="294">
                  <c:v>2.1666353999865141E-2</c:v>
                </c:pt>
                <c:pt idx="295">
                  <c:v>2.1667550204404869E-2</c:v>
                </c:pt>
                <c:pt idx="296">
                  <c:v>2.16687464089446E-2</c:v>
                </c:pt>
                <c:pt idx="297">
                  <c:v>2.1669942613484327E-2</c:v>
                </c:pt>
                <c:pt idx="298">
                  <c:v>2.1671138818024058E-2</c:v>
                </c:pt>
                <c:pt idx="299">
                  <c:v>2.1672335022563785E-2</c:v>
                </c:pt>
                <c:pt idx="300">
                  <c:v>2.1673531227103512E-2</c:v>
                </c:pt>
                <c:pt idx="301">
                  <c:v>2.1674727431643243E-2</c:v>
                </c:pt>
                <c:pt idx="302">
                  <c:v>2.1675923636182971E-2</c:v>
                </c:pt>
                <c:pt idx="303">
                  <c:v>2.1677119840722701E-2</c:v>
                </c:pt>
                <c:pt idx="304">
                  <c:v>2.1678316045262429E-2</c:v>
                </c:pt>
                <c:pt idx="305">
                  <c:v>2.167951224980216E-2</c:v>
                </c:pt>
                <c:pt idx="306">
                  <c:v>2.1680708454341887E-2</c:v>
                </c:pt>
                <c:pt idx="307">
                  <c:v>2.1681904658881618E-2</c:v>
                </c:pt>
                <c:pt idx="308">
                  <c:v>2.1683100863421345E-2</c:v>
                </c:pt>
                <c:pt idx="309">
                  <c:v>2.1684297067961076E-2</c:v>
                </c:pt>
                <c:pt idx="310">
                  <c:v>2.1685493272500803E-2</c:v>
                </c:pt>
                <c:pt idx="311">
                  <c:v>2.1686689477040534E-2</c:v>
                </c:pt>
                <c:pt idx="312">
                  <c:v>2.1687885681580261E-2</c:v>
                </c:pt>
                <c:pt idx="313">
                  <c:v>2.1689081886119989E-2</c:v>
                </c:pt>
                <c:pt idx="314">
                  <c:v>2.169027809065972E-2</c:v>
                </c:pt>
                <c:pt idx="315">
                  <c:v>2.1691474295199447E-2</c:v>
                </c:pt>
                <c:pt idx="316">
                  <c:v>2.1692670499739181E-2</c:v>
                </c:pt>
                <c:pt idx="317">
                  <c:v>2.1693866704278909E-2</c:v>
                </c:pt>
                <c:pt idx="318">
                  <c:v>2.1695062908818636E-2</c:v>
                </c:pt>
                <c:pt idx="319">
                  <c:v>2.1696259113358367E-2</c:v>
                </c:pt>
                <c:pt idx="320">
                  <c:v>2.1697455317898094E-2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View'!$I$17</c:f>
              <c:strCache>
                <c:ptCount val="1"/>
                <c:pt idx="0">
                  <c:v>discount-EUR-USD-OIS</c:v>
                </c:pt>
              </c:strCache>
            </c:strRef>
          </c:tx>
          <c:spPr>
            <a:ln w="252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View'!$I$23:$I$343</c:f>
              <c:numCache>
                <c:formatCode>0.00%</c:formatCode>
                <c:ptCount val="321"/>
                <c:pt idx="0">
                  <c:v>5.8150659174620346E-3</c:v>
                </c:pt>
                <c:pt idx="1">
                  <c:v>5.8150659174624648E-3</c:v>
                </c:pt>
                <c:pt idx="2">
                  <c:v>5.8150659174620546E-3</c:v>
                </c:pt>
                <c:pt idx="3">
                  <c:v>5.8150659174620043E-3</c:v>
                </c:pt>
                <c:pt idx="4">
                  <c:v>5.8150659174620528E-3</c:v>
                </c:pt>
                <c:pt idx="5">
                  <c:v>5.8150659174621491E-3</c:v>
                </c:pt>
                <c:pt idx="6">
                  <c:v>5.8150659174621552E-3</c:v>
                </c:pt>
                <c:pt idx="7">
                  <c:v>5.8150659174620563E-3</c:v>
                </c:pt>
                <c:pt idx="8">
                  <c:v>5.8150659174621283E-3</c:v>
                </c:pt>
                <c:pt idx="9">
                  <c:v>5.8663192825023931E-3</c:v>
                </c:pt>
                <c:pt idx="10">
                  <c:v>5.9238807540090707E-3</c:v>
                </c:pt>
                <c:pt idx="11">
                  <c:v>5.9814422255158369E-3</c:v>
                </c:pt>
                <c:pt idx="12">
                  <c:v>6.0390036970225857E-3</c:v>
                </c:pt>
                <c:pt idx="13">
                  <c:v>6.0965651685293398E-3</c:v>
                </c:pt>
                <c:pt idx="14">
                  <c:v>6.1541266400360912E-3</c:v>
                </c:pt>
                <c:pt idx="15">
                  <c:v>6.2116881115428391E-3</c:v>
                </c:pt>
                <c:pt idx="16">
                  <c:v>6.2692495830496062E-3</c:v>
                </c:pt>
                <c:pt idx="17">
                  <c:v>6.381022111788405E-3</c:v>
                </c:pt>
                <c:pt idx="18">
                  <c:v>6.4980041114924645E-3</c:v>
                </c:pt>
                <c:pt idx="19">
                  <c:v>6.6149861111965587E-3</c:v>
                </c:pt>
                <c:pt idx="20">
                  <c:v>6.7319681109006156E-3</c:v>
                </c:pt>
                <c:pt idx="21">
                  <c:v>6.8489501106046751E-3</c:v>
                </c:pt>
                <c:pt idx="22">
                  <c:v>6.9659321103087458E-3</c:v>
                </c:pt>
                <c:pt idx="23">
                  <c:v>7.0829141100128183E-3</c:v>
                </c:pt>
                <c:pt idx="24">
                  <c:v>7.1998961097168822E-3</c:v>
                </c:pt>
                <c:pt idx="25">
                  <c:v>7.3600729464037415E-3</c:v>
                </c:pt>
                <c:pt idx="26">
                  <c:v>7.5232898889192453E-3</c:v>
                </c:pt>
                <c:pt idx="27">
                  <c:v>7.6865068314347917E-3</c:v>
                </c:pt>
                <c:pt idx="28">
                  <c:v>7.8497237739503217E-3</c:v>
                </c:pt>
                <c:pt idx="29">
                  <c:v>8.0129407164658585E-3</c:v>
                </c:pt>
                <c:pt idx="30">
                  <c:v>8.1761576589813884E-3</c:v>
                </c:pt>
                <c:pt idx="31">
                  <c:v>8.3393746014969097E-3</c:v>
                </c:pt>
                <c:pt idx="32">
                  <c:v>8.5025915440124326E-3</c:v>
                </c:pt>
                <c:pt idx="33">
                  <c:v>8.7149824440635355E-3</c:v>
                </c:pt>
                <c:pt idx="34">
                  <c:v>8.9308342678121582E-3</c:v>
                </c:pt>
                <c:pt idx="35">
                  <c:v>9.1466860915607826E-3</c:v>
                </c:pt>
                <c:pt idx="36">
                  <c:v>9.3625379153093897E-3</c:v>
                </c:pt>
                <c:pt idx="37">
                  <c:v>9.5783897390579967E-3</c:v>
                </c:pt>
                <c:pt idx="38">
                  <c:v>9.7942415628066107E-3</c:v>
                </c:pt>
                <c:pt idx="39">
                  <c:v>1.0010093386555249E-2</c:v>
                </c:pt>
                <c:pt idx="40">
                  <c:v>1.0225945210303863E-2</c:v>
                </c:pt>
                <c:pt idx="41">
                  <c:v>1.0422041212477206E-2</c:v>
                </c:pt>
                <c:pt idx="42">
                  <c:v>1.0616238757322019E-2</c:v>
                </c:pt>
                <c:pt idx="43">
                  <c:v>1.0810436302166822E-2</c:v>
                </c:pt>
                <c:pt idx="44">
                  <c:v>1.1004633847011639E-2</c:v>
                </c:pt>
                <c:pt idx="45">
                  <c:v>1.119883139185643E-2</c:v>
                </c:pt>
                <c:pt idx="46">
                  <c:v>1.1393028936701237E-2</c:v>
                </c:pt>
                <c:pt idx="47">
                  <c:v>1.1587226481546059E-2</c:v>
                </c:pt>
                <c:pt idx="48">
                  <c:v>1.1781424026390845E-2</c:v>
                </c:pt>
                <c:pt idx="49">
                  <c:v>1.1975621571235663E-2</c:v>
                </c:pt>
                <c:pt idx="50">
                  <c:v>1.2169819116080472E-2</c:v>
                </c:pt>
                <c:pt idx="51">
                  <c:v>1.2364016660925277E-2</c:v>
                </c:pt>
                <c:pt idx="52">
                  <c:v>1.2558214205770069E-2</c:v>
                </c:pt>
                <c:pt idx="53">
                  <c:v>1.2752411750614883E-2</c:v>
                </c:pt>
                <c:pt idx="54">
                  <c:v>1.2946609295459691E-2</c:v>
                </c:pt>
                <c:pt idx="55">
                  <c:v>1.3140806840304494E-2</c:v>
                </c:pt>
                <c:pt idx="56">
                  <c:v>1.3335004385149297E-2</c:v>
                </c:pt>
                <c:pt idx="57">
                  <c:v>1.3480177633300294E-2</c:v>
                </c:pt>
                <c:pt idx="58">
                  <c:v>1.3617927644097014E-2</c:v>
                </c:pt>
                <c:pt idx="59">
                  <c:v>1.3755677654893741E-2</c:v>
                </c:pt>
                <c:pt idx="60">
                  <c:v>1.3893427665690461E-2</c:v>
                </c:pt>
                <c:pt idx="61">
                  <c:v>1.4031177676487179E-2</c:v>
                </c:pt>
                <c:pt idx="62">
                  <c:v>1.4168927687283906E-2</c:v>
                </c:pt>
                <c:pt idx="63">
                  <c:v>1.4306677698080623E-2</c:v>
                </c:pt>
                <c:pt idx="64">
                  <c:v>1.4444427708877345E-2</c:v>
                </c:pt>
                <c:pt idx="65">
                  <c:v>1.4582177719674069E-2</c:v>
                </c:pt>
                <c:pt idx="66">
                  <c:v>1.4719927730470789E-2</c:v>
                </c:pt>
                <c:pt idx="67">
                  <c:v>1.4857677741267523E-2</c:v>
                </c:pt>
                <c:pt idx="68">
                  <c:v>1.4995427752064246E-2</c:v>
                </c:pt>
                <c:pt idx="69">
                  <c:v>1.5133177762860965E-2</c:v>
                </c:pt>
                <c:pt idx="70">
                  <c:v>1.527092777365768E-2</c:v>
                </c:pt>
                <c:pt idx="71">
                  <c:v>1.54086777844544E-2</c:v>
                </c:pt>
                <c:pt idx="72">
                  <c:v>1.5546427795251125E-2</c:v>
                </c:pt>
                <c:pt idx="73">
                  <c:v>1.5684177806047847E-2</c:v>
                </c:pt>
                <c:pt idx="74">
                  <c:v>1.5821927816844574E-2</c:v>
                </c:pt>
                <c:pt idx="75">
                  <c:v>1.5959677827641294E-2</c:v>
                </c:pt>
                <c:pt idx="76">
                  <c:v>1.6097427838438028E-2</c:v>
                </c:pt>
                <c:pt idx="77">
                  <c:v>1.6235177849234741E-2</c:v>
                </c:pt>
                <c:pt idx="78">
                  <c:v>1.6372927860031462E-2</c:v>
                </c:pt>
                <c:pt idx="79">
                  <c:v>1.6510677870828196E-2</c:v>
                </c:pt>
                <c:pt idx="80">
                  <c:v>1.6648427881624905E-2</c:v>
                </c:pt>
                <c:pt idx="81">
                  <c:v>1.6742548976222595E-2</c:v>
                </c:pt>
                <c:pt idx="82">
                  <c:v>1.683130035805732E-2</c:v>
                </c:pt>
                <c:pt idx="83">
                  <c:v>1.6920051739892045E-2</c:v>
                </c:pt>
                <c:pt idx="84">
                  <c:v>1.7008803121726764E-2</c:v>
                </c:pt>
                <c:pt idx="85">
                  <c:v>1.7097554503561506E-2</c:v>
                </c:pt>
                <c:pt idx="86">
                  <c:v>1.7186305885396227E-2</c:v>
                </c:pt>
                <c:pt idx="87">
                  <c:v>1.7275057267230942E-2</c:v>
                </c:pt>
                <c:pt idx="88">
                  <c:v>1.7363808649065678E-2</c:v>
                </c:pt>
                <c:pt idx="89">
                  <c:v>1.7452560030900396E-2</c:v>
                </c:pt>
                <c:pt idx="90">
                  <c:v>1.7541311412735128E-2</c:v>
                </c:pt>
                <c:pt idx="91">
                  <c:v>1.7630062794569856E-2</c:v>
                </c:pt>
                <c:pt idx="92">
                  <c:v>1.7718814176404581E-2</c:v>
                </c:pt>
                <c:pt idx="93">
                  <c:v>1.7807565558239306E-2</c:v>
                </c:pt>
                <c:pt idx="94">
                  <c:v>1.7896316940074031E-2</c:v>
                </c:pt>
                <c:pt idx="95">
                  <c:v>1.7985068321908753E-2</c:v>
                </c:pt>
                <c:pt idx="96">
                  <c:v>1.8073819703743475E-2</c:v>
                </c:pt>
                <c:pt idx="97">
                  <c:v>1.816257108557821E-2</c:v>
                </c:pt>
                <c:pt idx="98">
                  <c:v>1.8251322467412928E-2</c:v>
                </c:pt>
                <c:pt idx="99">
                  <c:v>1.834007384924765E-2</c:v>
                </c:pt>
                <c:pt idx="100">
                  <c:v>1.8428825231082378E-2</c:v>
                </c:pt>
                <c:pt idx="101">
                  <c:v>1.851757661291711E-2</c:v>
                </c:pt>
                <c:pt idx="102">
                  <c:v>1.8606327994751835E-2</c:v>
                </c:pt>
                <c:pt idx="103">
                  <c:v>1.8695079376586564E-2</c:v>
                </c:pt>
                <c:pt idx="104">
                  <c:v>1.8783830758421279E-2</c:v>
                </c:pt>
                <c:pt idx="105">
                  <c:v>1.8872582140256007E-2</c:v>
                </c:pt>
                <c:pt idx="106">
                  <c:v>1.8961333522090732E-2</c:v>
                </c:pt>
                <c:pt idx="107">
                  <c:v>1.9050084903925468E-2</c:v>
                </c:pt>
                <c:pt idx="108">
                  <c:v>1.9138836285760189E-2</c:v>
                </c:pt>
                <c:pt idx="109">
                  <c:v>1.9227587667594914E-2</c:v>
                </c:pt>
                <c:pt idx="110">
                  <c:v>1.9316339049429646E-2</c:v>
                </c:pt>
                <c:pt idx="111">
                  <c:v>1.9405090431264368E-2</c:v>
                </c:pt>
                <c:pt idx="112">
                  <c:v>1.9493841813099096E-2</c:v>
                </c:pt>
                <c:pt idx="113">
                  <c:v>1.9582593194933818E-2</c:v>
                </c:pt>
                <c:pt idx="114">
                  <c:v>1.967134457676854E-2</c:v>
                </c:pt>
                <c:pt idx="115">
                  <c:v>1.9760095958603272E-2</c:v>
                </c:pt>
                <c:pt idx="116">
                  <c:v>1.984884734043799E-2</c:v>
                </c:pt>
                <c:pt idx="117">
                  <c:v>1.9937598722272725E-2</c:v>
                </c:pt>
                <c:pt idx="118">
                  <c:v>2.0026350104107443E-2</c:v>
                </c:pt>
                <c:pt idx="119">
                  <c:v>2.0115101485942172E-2</c:v>
                </c:pt>
                <c:pt idx="120">
                  <c:v>2.0203852867776897E-2</c:v>
                </c:pt>
                <c:pt idx="121">
                  <c:v>2.0227978786707887E-2</c:v>
                </c:pt>
                <c:pt idx="122">
                  <c:v>2.0242319146587199E-2</c:v>
                </c:pt>
                <c:pt idx="123">
                  <c:v>2.0256659506466518E-2</c:v>
                </c:pt>
                <c:pt idx="124">
                  <c:v>2.0270999866345837E-2</c:v>
                </c:pt>
                <c:pt idx="125">
                  <c:v>2.0285340226225156E-2</c:v>
                </c:pt>
                <c:pt idx="126">
                  <c:v>2.0299680586104471E-2</c:v>
                </c:pt>
                <c:pt idx="127">
                  <c:v>2.0314020945983783E-2</c:v>
                </c:pt>
                <c:pt idx="128">
                  <c:v>2.0328361305863105E-2</c:v>
                </c:pt>
                <c:pt idx="129">
                  <c:v>2.0342701665742421E-2</c:v>
                </c:pt>
                <c:pt idx="130">
                  <c:v>2.0357042025621733E-2</c:v>
                </c:pt>
                <c:pt idx="131">
                  <c:v>2.0371382385501055E-2</c:v>
                </c:pt>
                <c:pt idx="132">
                  <c:v>2.038572274538037E-2</c:v>
                </c:pt>
                <c:pt idx="133">
                  <c:v>2.0400063105259689E-2</c:v>
                </c:pt>
                <c:pt idx="134">
                  <c:v>2.0414403465139001E-2</c:v>
                </c:pt>
                <c:pt idx="135">
                  <c:v>2.042874382501832E-2</c:v>
                </c:pt>
                <c:pt idx="136">
                  <c:v>2.0443084184897639E-2</c:v>
                </c:pt>
                <c:pt idx="137">
                  <c:v>2.0457424544776958E-2</c:v>
                </c:pt>
                <c:pt idx="138">
                  <c:v>2.047176490465627E-2</c:v>
                </c:pt>
                <c:pt idx="139">
                  <c:v>2.0486105264535589E-2</c:v>
                </c:pt>
                <c:pt idx="140">
                  <c:v>2.0500445624414911E-2</c:v>
                </c:pt>
                <c:pt idx="141">
                  <c:v>2.0514785984294223E-2</c:v>
                </c:pt>
                <c:pt idx="142">
                  <c:v>2.0529126344173542E-2</c:v>
                </c:pt>
                <c:pt idx="143">
                  <c:v>2.0543466704052854E-2</c:v>
                </c:pt>
                <c:pt idx="144">
                  <c:v>2.055780706393218E-2</c:v>
                </c:pt>
                <c:pt idx="145">
                  <c:v>2.0572147423811492E-2</c:v>
                </c:pt>
                <c:pt idx="146">
                  <c:v>2.0586487783690811E-2</c:v>
                </c:pt>
                <c:pt idx="147">
                  <c:v>2.0600828143570126E-2</c:v>
                </c:pt>
                <c:pt idx="148">
                  <c:v>2.0615168503449445E-2</c:v>
                </c:pt>
                <c:pt idx="149">
                  <c:v>2.0629508863328764E-2</c:v>
                </c:pt>
                <c:pt idx="150">
                  <c:v>2.0643849223208076E-2</c:v>
                </c:pt>
                <c:pt idx="151">
                  <c:v>2.0658189583087395E-2</c:v>
                </c:pt>
                <c:pt idx="152">
                  <c:v>2.067252994296671E-2</c:v>
                </c:pt>
                <c:pt idx="153">
                  <c:v>2.0686870302846026E-2</c:v>
                </c:pt>
                <c:pt idx="154">
                  <c:v>2.0701210662725348E-2</c:v>
                </c:pt>
                <c:pt idx="155">
                  <c:v>2.0715551022604663E-2</c:v>
                </c:pt>
                <c:pt idx="156">
                  <c:v>2.0729891382483979E-2</c:v>
                </c:pt>
                <c:pt idx="157">
                  <c:v>2.0744231742363291E-2</c:v>
                </c:pt>
                <c:pt idx="158">
                  <c:v>2.0758572102242613E-2</c:v>
                </c:pt>
                <c:pt idx="159">
                  <c:v>2.0772912462121932E-2</c:v>
                </c:pt>
                <c:pt idx="160">
                  <c:v>2.0787252822001244E-2</c:v>
                </c:pt>
                <c:pt idx="161">
                  <c:v>2.0794678151755366E-2</c:v>
                </c:pt>
                <c:pt idx="162">
                  <c:v>2.0800850272166407E-2</c:v>
                </c:pt>
                <c:pt idx="163">
                  <c:v>2.0807022392577441E-2</c:v>
                </c:pt>
                <c:pt idx="164">
                  <c:v>2.0813194512988478E-2</c:v>
                </c:pt>
                <c:pt idx="165">
                  <c:v>2.0819366633399512E-2</c:v>
                </c:pt>
                <c:pt idx="166">
                  <c:v>2.0825538753810553E-2</c:v>
                </c:pt>
                <c:pt idx="167">
                  <c:v>2.0831710874221594E-2</c:v>
                </c:pt>
                <c:pt idx="168">
                  <c:v>2.0837882994632628E-2</c:v>
                </c:pt>
                <c:pt idx="169">
                  <c:v>2.0844055115043669E-2</c:v>
                </c:pt>
                <c:pt idx="170">
                  <c:v>2.0850227235454707E-2</c:v>
                </c:pt>
                <c:pt idx="171">
                  <c:v>2.0856399355865748E-2</c:v>
                </c:pt>
                <c:pt idx="172">
                  <c:v>2.0862571476276785E-2</c:v>
                </c:pt>
                <c:pt idx="173">
                  <c:v>2.086874359668783E-2</c:v>
                </c:pt>
                <c:pt idx="174">
                  <c:v>2.0874915717098867E-2</c:v>
                </c:pt>
                <c:pt idx="175">
                  <c:v>2.0881087837509901E-2</c:v>
                </c:pt>
                <c:pt idx="176">
                  <c:v>2.0887259957920942E-2</c:v>
                </c:pt>
                <c:pt idx="177">
                  <c:v>2.089343207833198E-2</c:v>
                </c:pt>
                <c:pt idx="178">
                  <c:v>2.0899604198743021E-2</c:v>
                </c:pt>
                <c:pt idx="179">
                  <c:v>2.0905776319154055E-2</c:v>
                </c:pt>
                <c:pt idx="180">
                  <c:v>2.0911948439565096E-2</c:v>
                </c:pt>
                <c:pt idx="181">
                  <c:v>2.0918120559976137E-2</c:v>
                </c:pt>
                <c:pt idx="182">
                  <c:v>2.0924292680387174E-2</c:v>
                </c:pt>
                <c:pt idx="183">
                  <c:v>2.0930464800798215E-2</c:v>
                </c:pt>
                <c:pt idx="184">
                  <c:v>2.0936636921209249E-2</c:v>
                </c:pt>
                <c:pt idx="185">
                  <c:v>2.0942809041620287E-2</c:v>
                </c:pt>
                <c:pt idx="186">
                  <c:v>2.0948981162031331E-2</c:v>
                </c:pt>
                <c:pt idx="187">
                  <c:v>2.0955153282442365E-2</c:v>
                </c:pt>
                <c:pt idx="188">
                  <c:v>2.0961325402853406E-2</c:v>
                </c:pt>
                <c:pt idx="189">
                  <c:v>2.096749752326444E-2</c:v>
                </c:pt>
                <c:pt idx="190">
                  <c:v>2.0973669643675481E-2</c:v>
                </c:pt>
                <c:pt idx="191">
                  <c:v>2.0979841764086519E-2</c:v>
                </c:pt>
                <c:pt idx="192">
                  <c:v>2.0986013884497556E-2</c:v>
                </c:pt>
                <c:pt idx="193">
                  <c:v>2.0992186004908597E-2</c:v>
                </c:pt>
                <c:pt idx="194">
                  <c:v>2.0998358125319635E-2</c:v>
                </c:pt>
                <c:pt idx="195">
                  <c:v>2.1004530245730672E-2</c:v>
                </c:pt>
                <c:pt idx="196">
                  <c:v>2.1010702366141713E-2</c:v>
                </c:pt>
                <c:pt idx="197">
                  <c:v>2.1016874486552751E-2</c:v>
                </c:pt>
                <c:pt idx="198">
                  <c:v>2.1023046606963785E-2</c:v>
                </c:pt>
                <c:pt idx="199">
                  <c:v>2.1029218727374826E-2</c:v>
                </c:pt>
                <c:pt idx="200">
                  <c:v>2.103539084778587E-2</c:v>
                </c:pt>
                <c:pt idx="201">
                  <c:v>2.1041562968196901E-2</c:v>
                </c:pt>
                <c:pt idx="202">
                  <c:v>2.1047735088607942E-2</c:v>
                </c:pt>
                <c:pt idx="203">
                  <c:v>2.1053907209018983E-2</c:v>
                </c:pt>
                <c:pt idx="204">
                  <c:v>2.106007932943002E-2</c:v>
                </c:pt>
                <c:pt idx="205">
                  <c:v>2.1066251449841054E-2</c:v>
                </c:pt>
                <c:pt idx="206">
                  <c:v>2.1072423570252099E-2</c:v>
                </c:pt>
                <c:pt idx="207">
                  <c:v>2.1078595690663136E-2</c:v>
                </c:pt>
                <c:pt idx="208">
                  <c:v>2.1084767811074174E-2</c:v>
                </c:pt>
                <c:pt idx="209">
                  <c:v>2.1090939931485208E-2</c:v>
                </c:pt>
                <c:pt idx="210">
                  <c:v>2.1097112051896252E-2</c:v>
                </c:pt>
                <c:pt idx="211">
                  <c:v>2.110328417230729E-2</c:v>
                </c:pt>
                <c:pt idx="212">
                  <c:v>2.1109456292718327E-2</c:v>
                </c:pt>
                <c:pt idx="213">
                  <c:v>2.1115628413129368E-2</c:v>
                </c:pt>
                <c:pt idx="214">
                  <c:v>2.1121800533540413E-2</c:v>
                </c:pt>
                <c:pt idx="215">
                  <c:v>2.1127972653951447E-2</c:v>
                </c:pt>
                <c:pt idx="216">
                  <c:v>2.1134144774362481E-2</c:v>
                </c:pt>
                <c:pt idx="217">
                  <c:v>2.1140316894773522E-2</c:v>
                </c:pt>
                <c:pt idx="218">
                  <c:v>2.1146489015184563E-2</c:v>
                </c:pt>
                <c:pt idx="219">
                  <c:v>2.1152661135595597E-2</c:v>
                </c:pt>
                <c:pt idx="220">
                  <c:v>2.1158833256006638E-2</c:v>
                </c:pt>
                <c:pt idx="221">
                  <c:v>2.1165005376417675E-2</c:v>
                </c:pt>
                <c:pt idx="222">
                  <c:v>2.1171177496828713E-2</c:v>
                </c:pt>
                <c:pt idx="223">
                  <c:v>2.1177349617239747E-2</c:v>
                </c:pt>
                <c:pt idx="224">
                  <c:v>2.1183521737650791E-2</c:v>
                </c:pt>
                <c:pt idx="225">
                  <c:v>2.1189693858061832E-2</c:v>
                </c:pt>
                <c:pt idx="226">
                  <c:v>2.1195865978472863E-2</c:v>
                </c:pt>
                <c:pt idx="227">
                  <c:v>2.1202038098883904E-2</c:v>
                </c:pt>
                <c:pt idx="228">
                  <c:v>2.1208210219294945E-2</c:v>
                </c:pt>
                <c:pt idx="229">
                  <c:v>2.1214382339705986E-2</c:v>
                </c:pt>
                <c:pt idx="230">
                  <c:v>2.1220554460117023E-2</c:v>
                </c:pt>
                <c:pt idx="231">
                  <c:v>2.1226726580528057E-2</c:v>
                </c:pt>
                <c:pt idx="232">
                  <c:v>2.1232898700939098E-2</c:v>
                </c:pt>
                <c:pt idx="233">
                  <c:v>2.1239070821350136E-2</c:v>
                </c:pt>
                <c:pt idx="234">
                  <c:v>2.124524294176118E-2</c:v>
                </c:pt>
                <c:pt idx="235">
                  <c:v>2.1251415062172214E-2</c:v>
                </c:pt>
                <c:pt idx="236">
                  <c:v>2.1257587182583255E-2</c:v>
                </c:pt>
                <c:pt idx="237">
                  <c:v>2.126375930299429E-2</c:v>
                </c:pt>
                <c:pt idx="238">
                  <c:v>2.1269931423405327E-2</c:v>
                </c:pt>
                <c:pt idx="239">
                  <c:v>2.1276103543816371E-2</c:v>
                </c:pt>
                <c:pt idx="240">
                  <c:v>2.1282275664227406E-2</c:v>
                </c:pt>
                <c:pt idx="241">
                  <c:v>2.1297332424727325E-2</c:v>
                </c:pt>
                <c:pt idx="242">
                  <c:v>2.1315211742367394E-2</c:v>
                </c:pt>
                <c:pt idx="243">
                  <c:v>2.1333091060007459E-2</c:v>
                </c:pt>
                <c:pt idx="244">
                  <c:v>2.1350970377647532E-2</c:v>
                </c:pt>
                <c:pt idx="245">
                  <c:v>2.1368849695287597E-2</c:v>
                </c:pt>
                <c:pt idx="246">
                  <c:v>2.1386729012927666E-2</c:v>
                </c:pt>
                <c:pt idx="247">
                  <c:v>2.1404608330567728E-2</c:v>
                </c:pt>
                <c:pt idx="248">
                  <c:v>2.1422487648207797E-2</c:v>
                </c:pt>
                <c:pt idx="249">
                  <c:v>2.1440366965847869E-2</c:v>
                </c:pt>
                <c:pt idx="250">
                  <c:v>2.1458246283487928E-2</c:v>
                </c:pt>
                <c:pt idx="251">
                  <c:v>2.1476125601127997E-2</c:v>
                </c:pt>
                <c:pt idx="252">
                  <c:v>2.1494004918768066E-2</c:v>
                </c:pt>
                <c:pt idx="253">
                  <c:v>2.1511884236408135E-2</c:v>
                </c:pt>
                <c:pt idx="254">
                  <c:v>2.15297635540482E-2</c:v>
                </c:pt>
                <c:pt idx="255">
                  <c:v>2.1547642871688269E-2</c:v>
                </c:pt>
                <c:pt idx="256">
                  <c:v>2.1565522189328334E-2</c:v>
                </c:pt>
                <c:pt idx="257">
                  <c:v>2.1583401506968403E-2</c:v>
                </c:pt>
                <c:pt idx="258">
                  <c:v>2.1601280824608472E-2</c:v>
                </c:pt>
                <c:pt idx="259">
                  <c:v>2.1619160142248538E-2</c:v>
                </c:pt>
                <c:pt idx="260">
                  <c:v>2.1637039459888607E-2</c:v>
                </c:pt>
                <c:pt idx="261">
                  <c:v>2.1654918777528676E-2</c:v>
                </c:pt>
                <c:pt idx="262">
                  <c:v>2.1672798095168741E-2</c:v>
                </c:pt>
                <c:pt idx="263">
                  <c:v>2.169067741280881E-2</c:v>
                </c:pt>
                <c:pt idx="264">
                  <c:v>2.1708556730448875E-2</c:v>
                </c:pt>
                <c:pt idx="265">
                  <c:v>2.1726436048088944E-2</c:v>
                </c:pt>
                <c:pt idx="266">
                  <c:v>2.174431536572901E-2</c:v>
                </c:pt>
                <c:pt idx="267">
                  <c:v>2.1762194683369082E-2</c:v>
                </c:pt>
                <c:pt idx="268">
                  <c:v>2.1780074001009148E-2</c:v>
                </c:pt>
                <c:pt idx="269">
                  <c:v>2.1797953318649213E-2</c:v>
                </c:pt>
                <c:pt idx="270">
                  <c:v>2.1815832636289282E-2</c:v>
                </c:pt>
                <c:pt idx="271">
                  <c:v>2.1833711953929351E-2</c:v>
                </c:pt>
                <c:pt idx="272">
                  <c:v>2.1851591271569416E-2</c:v>
                </c:pt>
                <c:pt idx="273">
                  <c:v>2.1869470589209482E-2</c:v>
                </c:pt>
                <c:pt idx="274">
                  <c:v>2.1887349906849551E-2</c:v>
                </c:pt>
                <c:pt idx="275">
                  <c:v>2.190522922448962E-2</c:v>
                </c:pt>
                <c:pt idx="276">
                  <c:v>2.1923108542129685E-2</c:v>
                </c:pt>
                <c:pt idx="277">
                  <c:v>2.1940987859769754E-2</c:v>
                </c:pt>
                <c:pt idx="278">
                  <c:v>2.1958867177409819E-2</c:v>
                </c:pt>
                <c:pt idx="279">
                  <c:v>2.1976746495049888E-2</c:v>
                </c:pt>
                <c:pt idx="280">
                  <c:v>2.1994625812689954E-2</c:v>
                </c:pt>
                <c:pt idx="281">
                  <c:v>2.2012505130330023E-2</c:v>
                </c:pt>
                <c:pt idx="282">
                  <c:v>2.2030384447970092E-2</c:v>
                </c:pt>
                <c:pt idx="283">
                  <c:v>2.2048263765610157E-2</c:v>
                </c:pt>
                <c:pt idx="284">
                  <c:v>2.2066143083250226E-2</c:v>
                </c:pt>
                <c:pt idx="285">
                  <c:v>2.2084022400890291E-2</c:v>
                </c:pt>
                <c:pt idx="286">
                  <c:v>2.210190171853036E-2</c:v>
                </c:pt>
                <c:pt idx="287">
                  <c:v>2.2119781036170426E-2</c:v>
                </c:pt>
                <c:pt idx="288">
                  <c:v>2.2137660353810495E-2</c:v>
                </c:pt>
                <c:pt idx="289">
                  <c:v>2.2155539671450567E-2</c:v>
                </c:pt>
                <c:pt idx="290">
                  <c:v>2.2173418989090629E-2</c:v>
                </c:pt>
                <c:pt idx="291">
                  <c:v>2.2191298306730698E-2</c:v>
                </c:pt>
                <c:pt idx="292">
                  <c:v>2.2209177624370764E-2</c:v>
                </c:pt>
                <c:pt idx="293">
                  <c:v>2.2227056942010836E-2</c:v>
                </c:pt>
                <c:pt idx="294">
                  <c:v>2.2244936259650898E-2</c:v>
                </c:pt>
                <c:pt idx="295">
                  <c:v>2.2262815577290967E-2</c:v>
                </c:pt>
                <c:pt idx="296">
                  <c:v>2.2280694894931036E-2</c:v>
                </c:pt>
                <c:pt idx="297">
                  <c:v>2.2298574212571105E-2</c:v>
                </c:pt>
                <c:pt idx="298">
                  <c:v>2.231645353021117E-2</c:v>
                </c:pt>
                <c:pt idx="299">
                  <c:v>2.2334332847851239E-2</c:v>
                </c:pt>
                <c:pt idx="300">
                  <c:v>2.2352212165491301E-2</c:v>
                </c:pt>
                <c:pt idx="301">
                  <c:v>2.237009148313137E-2</c:v>
                </c:pt>
                <c:pt idx="302">
                  <c:v>2.2387970800771439E-2</c:v>
                </c:pt>
                <c:pt idx="303">
                  <c:v>2.2405850118411504E-2</c:v>
                </c:pt>
                <c:pt idx="304">
                  <c:v>2.2423729436051573E-2</c:v>
                </c:pt>
                <c:pt idx="305">
                  <c:v>2.2441608753691639E-2</c:v>
                </c:pt>
                <c:pt idx="306">
                  <c:v>2.2459488071331708E-2</c:v>
                </c:pt>
                <c:pt idx="307">
                  <c:v>2.2477367388971776E-2</c:v>
                </c:pt>
                <c:pt idx="308">
                  <c:v>2.2495246706611842E-2</c:v>
                </c:pt>
                <c:pt idx="309">
                  <c:v>2.2513126024251911E-2</c:v>
                </c:pt>
                <c:pt idx="310">
                  <c:v>2.253100534189198E-2</c:v>
                </c:pt>
                <c:pt idx="311">
                  <c:v>2.2548884659532045E-2</c:v>
                </c:pt>
                <c:pt idx="312">
                  <c:v>2.2566763977172114E-2</c:v>
                </c:pt>
                <c:pt idx="313">
                  <c:v>2.258464329481218E-2</c:v>
                </c:pt>
                <c:pt idx="314">
                  <c:v>2.2602522612452249E-2</c:v>
                </c:pt>
                <c:pt idx="315">
                  <c:v>2.2620401930092314E-2</c:v>
                </c:pt>
                <c:pt idx="316">
                  <c:v>2.2638281247732383E-2</c:v>
                </c:pt>
                <c:pt idx="317">
                  <c:v>2.2656160565372452E-2</c:v>
                </c:pt>
                <c:pt idx="318">
                  <c:v>2.2674039883012517E-2</c:v>
                </c:pt>
                <c:pt idx="319">
                  <c:v>2.2691919200652586E-2</c:v>
                </c:pt>
                <c:pt idx="320">
                  <c:v>2.2709798518292652E-2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85664"/>
        <c:axId val="129086224"/>
      </c:scatterChart>
      <c:valAx>
        <c:axId val="1290856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522035404784795"/>
              <c:y val="0.91418657413586002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129086224"/>
        <c:crosses val="autoZero"/>
        <c:crossBetween val="midCat"/>
      </c:valAx>
      <c:valAx>
        <c:axId val="12908622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8517146878009001E-2"/>
              <c:y val="0.48979047110636598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129085664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4448991740457"/>
          <c:y val="5.2568378919279499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889426296599503E-2"/>
          <c:y val="0.33262174783188803"/>
          <c:w val="0.88853337301882596"/>
          <c:h val="0.46604402935290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View'!$R$17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View'!$Q$23:$Q$343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View'!$R$23:$R$343</c:f>
              <c:numCache>
                <c:formatCode>0.000%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3.2156526713654691E-3</c:v>
                </c:pt>
                <c:pt idx="21">
                  <c:v>3.2553220561525337E-3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3.2724562285436939E-3</c:v>
                </c:pt>
                <c:pt idx="25">
                  <c:v>3.2606790906850491E-3</c:v>
                </c:pt>
                <c:pt idx="26">
                  <c:v>3.2541088550839554E-3</c:v>
                </c:pt>
                <c:pt idx="27">
                  <c:v>3.2480908666919954E-3</c:v>
                </c:pt>
                <c:pt idx="28">
                  <c:v>3.2420728783000355E-3</c:v>
                </c:pt>
                <c:pt idx="29">
                  <c:v>3.2360548899080755E-3</c:v>
                </c:pt>
                <c:pt idx="30">
                  <c:v>3.2300369015161156E-3</c:v>
                </c:pt>
                <c:pt idx="31">
                  <c:v>3.2167945193750736E-3</c:v>
                </c:pt>
                <c:pt idx="32">
                  <c:v>3.2029051765997854E-3</c:v>
                </c:pt>
                <c:pt idx="33">
                  <c:v>3.1890158338244976E-3</c:v>
                </c:pt>
                <c:pt idx="34">
                  <c:v>3.1751264910492094E-3</c:v>
                </c:pt>
                <c:pt idx="35">
                  <c:v>3.1612371482739213E-3</c:v>
                </c:pt>
                <c:pt idx="36">
                  <c:v>3.2345083351390429E-3</c:v>
                </c:pt>
                <c:pt idx="37">
                  <c:v>3.3200364714848461E-3</c:v>
                </c:pt>
                <c:pt idx="38">
                  <c:v>3.4055646078306493E-3</c:v>
                </c:pt>
                <c:pt idx="39">
                  <c:v>3.4910927441764521E-3</c:v>
                </c:pt>
                <c:pt idx="40">
                  <c:v>3.5766208805222549E-3</c:v>
                </c:pt>
                <c:pt idx="41">
                  <c:v>3.6452156842181498E-3</c:v>
                </c:pt>
                <c:pt idx="42">
                  <c:v>3.7074205510650234E-3</c:v>
                </c:pt>
                <c:pt idx="43">
                  <c:v>3.7696254179118969E-3</c:v>
                </c:pt>
                <c:pt idx="44">
                  <c:v>3.83183028475877E-3</c:v>
                </c:pt>
                <c:pt idx="45">
                  <c:v>3.8940351516056435E-3</c:v>
                </c:pt>
                <c:pt idx="46">
                  <c:v>4.0053181872745152E-3</c:v>
                </c:pt>
                <c:pt idx="47">
                  <c:v>4.1218064832729915E-3</c:v>
                </c:pt>
                <c:pt idx="48">
                  <c:v>4.2382947792714678E-3</c:v>
                </c:pt>
                <c:pt idx="49">
                  <c:v>4.354783075269944E-3</c:v>
                </c:pt>
                <c:pt idx="50">
                  <c:v>4.4712713712684203E-3</c:v>
                </c:pt>
                <c:pt idx="51">
                  <c:v>4.5877596672668965E-3</c:v>
                </c:pt>
                <c:pt idx="52">
                  <c:v>4.7042479632653728E-3</c:v>
                </c:pt>
                <c:pt idx="53">
                  <c:v>4.820736259263849E-3</c:v>
                </c:pt>
                <c:pt idx="54">
                  <c:v>4.9372245552623262E-3</c:v>
                </c:pt>
                <c:pt idx="55">
                  <c:v>5.0537128512608016E-3</c:v>
                </c:pt>
                <c:pt idx="56">
                  <c:v>5.1903731511771843E-3</c:v>
                </c:pt>
                <c:pt idx="57">
                  <c:v>5.3331570951400736E-3</c:v>
                </c:pt>
                <c:pt idx="58">
                  <c:v>5.4759410391029628E-3</c:v>
                </c:pt>
                <c:pt idx="59">
                  <c:v>5.6187249830658521E-3</c:v>
                </c:pt>
                <c:pt idx="60">
                  <c:v>5.7615089270287405E-3</c:v>
                </c:pt>
                <c:pt idx="61">
                  <c:v>5.9042928709916289E-3</c:v>
                </c:pt>
                <c:pt idx="62">
                  <c:v>6.0470768149545173E-3</c:v>
                </c:pt>
                <c:pt idx="63">
                  <c:v>6.1898607589174056E-3</c:v>
                </c:pt>
                <c:pt idx="64">
                  <c:v>6.332644702880294E-3</c:v>
                </c:pt>
                <c:pt idx="65">
                  <c:v>6.4754286468431824E-3</c:v>
                </c:pt>
                <c:pt idx="66">
                  <c:v>6.6182125908060708E-3</c:v>
                </c:pt>
                <c:pt idx="67">
                  <c:v>6.7609965347689592E-3</c:v>
                </c:pt>
                <c:pt idx="68">
                  <c:v>6.9037804787318476E-3</c:v>
                </c:pt>
                <c:pt idx="69">
                  <c:v>7.0465644226947368E-3</c:v>
                </c:pt>
                <c:pt idx="70">
                  <c:v>7.1893483666576243E-3</c:v>
                </c:pt>
                <c:pt idx="71">
                  <c:v>7.3321323106205136E-3</c:v>
                </c:pt>
                <c:pt idx="72">
                  <c:v>7.4749162545834011E-3</c:v>
                </c:pt>
                <c:pt idx="73">
                  <c:v>7.6177001985462903E-3</c:v>
                </c:pt>
                <c:pt idx="74">
                  <c:v>7.7604841425091787E-3</c:v>
                </c:pt>
                <c:pt idx="75">
                  <c:v>7.9032680864720671E-3</c:v>
                </c:pt>
                <c:pt idx="76">
                  <c:v>8.0939313076776476E-3</c:v>
                </c:pt>
                <c:pt idx="77">
                  <c:v>8.2949683722858113E-3</c:v>
                </c:pt>
                <c:pt idx="78">
                  <c:v>8.4960054368939768E-3</c:v>
                </c:pt>
                <c:pt idx="79">
                  <c:v>8.6970425015021422E-3</c:v>
                </c:pt>
                <c:pt idx="80">
                  <c:v>8.8980795661103076E-3</c:v>
                </c:pt>
                <c:pt idx="81">
                  <c:v>9.0991166307184731E-3</c:v>
                </c:pt>
                <c:pt idx="82">
                  <c:v>9.3001536953266385E-3</c:v>
                </c:pt>
                <c:pt idx="83">
                  <c:v>9.5011907599348022E-3</c:v>
                </c:pt>
                <c:pt idx="84">
                  <c:v>9.7022278245429677E-3</c:v>
                </c:pt>
                <c:pt idx="85">
                  <c:v>9.9032648891511331E-3</c:v>
                </c:pt>
                <c:pt idx="86">
                  <c:v>1.0104301953759299E-2</c:v>
                </c:pt>
                <c:pt idx="87">
                  <c:v>1.0305339018367464E-2</c:v>
                </c:pt>
                <c:pt idx="88">
                  <c:v>1.0506376082975629E-2</c:v>
                </c:pt>
                <c:pt idx="89">
                  <c:v>1.0707413147583795E-2</c:v>
                </c:pt>
                <c:pt idx="90">
                  <c:v>1.0908450212191959E-2</c:v>
                </c:pt>
                <c:pt idx="91">
                  <c:v>1.1109487276800124E-2</c:v>
                </c:pt>
                <c:pt idx="92">
                  <c:v>1.1310524341408289E-2</c:v>
                </c:pt>
                <c:pt idx="93">
                  <c:v>1.1511561406016455E-2</c:v>
                </c:pt>
                <c:pt idx="94">
                  <c:v>1.171259847062462E-2</c:v>
                </c:pt>
                <c:pt idx="95">
                  <c:v>1.1913635535232784E-2</c:v>
                </c:pt>
                <c:pt idx="96">
                  <c:v>1.217352643289301E-2</c:v>
                </c:pt>
                <c:pt idx="97">
                  <c:v>1.244169365082619E-2</c:v>
                </c:pt>
                <c:pt idx="98">
                  <c:v>1.2709860868759368E-2</c:v>
                </c:pt>
                <c:pt idx="99">
                  <c:v>1.2978028086692548E-2</c:v>
                </c:pt>
                <c:pt idx="100">
                  <c:v>1.3246195304625726E-2</c:v>
                </c:pt>
                <c:pt idx="101">
                  <c:v>1.3514362522558908E-2</c:v>
                </c:pt>
                <c:pt idx="102">
                  <c:v>1.3782529740492088E-2</c:v>
                </c:pt>
                <c:pt idx="103">
                  <c:v>1.4050696958425266E-2</c:v>
                </c:pt>
                <c:pt idx="104">
                  <c:v>1.4318864176358446E-2</c:v>
                </c:pt>
                <c:pt idx="105">
                  <c:v>1.4587031394291624E-2</c:v>
                </c:pt>
                <c:pt idx="106">
                  <c:v>1.4855198612224804E-2</c:v>
                </c:pt>
                <c:pt idx="107">
                  <c:v>1.5123365830157982E-2</c:v>
                </c:pt>
                <c:pt idx="108">
                  <c:v>1.5391533048091162E-2</c:v>
                </c:pt>
                <c:pt idx="109">
                  <c:v>1.565970026602434E-2</c:v>
                </c:pt>
                <c:pt idx="110">
                  <c:v>1.5927867483957518E-2</c:v>
                </c:pt>
                <c:pt idx="111">
                  <c:v>1.6196034701890696E-2</c:v>
                </c:pt>
                <c:pt idx="112">
                  <c:v>1.6464201919823878E-2</c:v>
                </c:pt>
                <c:pt idx="113">
                  <c:v>1.6732369137757056E-2</c:v>
                </c:pt>
                <c:pt idx="114">
                  <c:v>1.7000536355690234E-2</c:v>
                </c:pt>
                <c:pt idx="115">
                  <c:v>1.7268703573623416E-2</c:v>
                </c:pt>
                <c:pt idx="116">
                  <c:v>1.7440628463973901E-2</c:v>
                </c:pt>
                <c:pt idx="117">
                  <c:v>1.7591700850014779E-2</c:v>
                </c:pt>
                <c:pt idx="118">
                  <c:v>1.7742773236055658E-2</c:v>
                </c:pt>
                <c:pt idx="119">
                  <c:v>1.7893845622096539E-2</c:v>
                </c:pt>
                <c:pt idx="120">
                  <c:v>1.8044918008137418E-2</c:v>
                </c:pt>
                <c:pt idx="121">
                  <c:v>1.8195990394178296E-2</c:v>
                </c:pt>
                <c:pt idx="122">
                  <c:v>1.8347062780219175E-2</c:v>
                </c:pt>
                <c:pt idx="123">
                  <c:v>1.8498135166260057E-2</c:v>
                </c:pt>
                <c:pt idx="124">
                  <c:v>1.8649207552300935E-2</c:v>
                </c:pt>
                <c:pt idx="125">
                  <c:v>1.8800279938341814E-2</c:v>
                </c:pt>
                <c:pt idx="126">
                  <c:v>1.8951352324382692E-2</c:v>
                </c:pt>
                <c:pt idx="127">
                  <c:v>1.9102424710423574E-2</c:v>
                </c:pt>
                <c:pt idx="128">
                  <c:v>1.9253497096464452E-2</c:v>
                </c:pt>
                <c:pt idx="129">
                  <c:v>1.9404569482505331E-2</c:v>
                </c:pt>
                <c:pt idx="130">
                  <c:v>1.9555641868546209E-2</c:v>
                </c:pt>
                <c:pt idx="131">
                  <c:v>1.9706714254587091E-2</c:v>
                </c:pt>
                <c:pt idx="132">
                  <c:v>1.985778664062797E-2</c:v>
                </c:pt>
                <c:pt idx="133">
                  <c:v>2.0008859026668848E-2</c:v>
                </c:pt>
                <c:pt idx="134">
                  <c:v>2.0159931412709726E-2</c:v>
                </c:pt>
                <c:pt idx="135">
                  <c:v>2.0311003798750608E-2</c:v>
                </c:pt>
                <c:pt idx="136">
                  <c:v>2.0437263654769115E-2</c:v>
                </c:pt>
                <c:pt idx="137">
                  <c:v>2.0558147462616104E-2</c:v>
                </c:pt>
                <c:pt idx="138">
                  <c:v>2.067903127046309E-2</c:v>
                </c:pt>
                <c:pt idx="139">
                  <c:v>2.0799915078310076E-2</c:v>
                </c:pt>
                <c:pt idx="140">
                  <c:v>2.0920798886157062E-2</c:v>
                </c:pt>
                <c:pt idx="141">
                  <c:v>2.1041682694004051E-2</c:v>
                </c:pt>
                <c:pt idx="142">
                  <c:v>2.1162566501851037E-2</c:v>
                </c:pt>
                <c:pt idx="143">
                  <c:v>2.1283450309698023E-2</c:v>
                </c:pt>
                <c:pt idx="144">
                  <c:v>2.1404334117545012E-2</c:v>
                </c:pt>
                <c:pt idx="145">
                  <c:v>2.1525217925391998E-2</c:v>
                </c:pt>
                <c:pt idx="146">
                  <c:v>2.1646101733238984E-2</c:v>
                </c:pt>
                <c:pt idx="147">
                  <c:v>2.176698554108597E-2</c:v>
                </c:pt>
                <c:pt idx="148">
                  <c:v>2.188786934893296E-2</c:v>
                </c:pt>
                <c:pt idx="149">
                  <c:v>2.2008753156779946E-2</c:v>
                </c:pt>
                <c:pt idx="150">
                  <c:v>2.2129636964626932E-2</c:v>
                </c:pt>
                <c:pt idx="151">
                  <c:v>2.2250520772473921E-2</c:v>
                </c:pt>
                <c:pt idx="152">
                  <c:v>2.2371404580320907E-2</c:v>
                </c:pt>
                <c:pt idx="153">
                  <c:v>2.2492288388167893E-2</c:v>
                </c:pt>
                <c:pt idx="154">
                  <c:v>2.2613172196014879E-2</c:v>
                </c:pt>
                <c:pt idx="155">
                  <c:v>2.2734056003861868E-2</c:v>
                </c:pt>
                <c:pt idx="156">
                  <c:v>2.2817831514933624E-2</c:v>
                </c:pt>
                <c:pt idx="157">
                  <c:v>2.2893566895037402E-2</c:v>
                </c:pt>
                <c:pt idx="158">
                  <c:v>2.2969302275141178E-2</c:v>
                </c:pt>
                <c:pt idx="159">
                  <c:v>2.3045037655244953E-2</c:v>
                </c:pt>
                <c:pt idx="160">
                  <c:v>2.3120773035348728E-2</c:v>
                </c:pt>
                <c:pt idx="161">
                  <c:v>2.3196508415452503E-2</c:v>
                </c:pt>
                <c:pt idx="162">
                  <c:v>2.3272243795556279E-2</c:v>
                </c:pt>
                <c:pt idx="163">
                  <c:v>2.3347979175660054E-2</c:v>
                </c:pt>
                <c:pt idx="164">
                  <c:v>2.3423714555763829E-2</c:v>
                </c:pt>
                <c:pt idx="165">
                  <c:v>2.3499449935867604E-2</c:v>
                </c:pt>
                <c:pt idx="166">
                  <c:v>2.3575185315971383E-2</c:v>
                </c:pt>
                <c:pt idx="167">
                  <c:v>2.3650920696075158E-2</c:v>
                </c:pt>
                <c:pt idx="168">
                  <c:v>2.3726656076178933E-2</c:v>
                </c:pt>
                <c:pt idx="169">
                  <c:v>2.3802391456282709E-2</c:v>
                </c:pt>
                <c:pt idx="170">
                  <c:v>2.3878126836386484E-2</c:v>
                </c:pt>
                <c:pt idx="171">
                  <c:v>2.3953862216490259E-2</c:v>
                </c:pt>
                <c:pt idx="172">
                  <c:v>2.4029597596594034E-2</c:v>
                </c:pt>
                <c:pt idx="173">
                  <c:v>2.410533297669781E-2</c:v>
                </c:pt>
                <c:pt idx="174">
                  <c:v>2.4181068356801585E-2</c:v>
                </c:pt>
                <c:pt idx="175">
                  <c:v>2.4256803736905364E-2</c:v>
                </c:pt>
                <c:pt idx="176">
                  <c:v>2.4304689255956108E-2</c:v>
                </c:pt>
                <c:pt idx="177">
                  <c:v>2.4341327715735422E-2</c:v>
                </c:pt>
                <c:pt idx="178">
                  <c:v>2.4377966175514732E-2</c:v>
                </c:pt>
                <c:pt idx="179">
                  <c:v>2.4414604635294043E-2</c:v>
                </c:pt>
                <c:pt idx="180">
                  <c:v>2.4451243095073353E-2</c:v>
                </c:pt>
                <c:pt idx="181">
                  <c:v>2.4487881554852667E-2</c:v>
                </c:pt>
                <c:pt idx="182">
                  <c:v>2.4524520014631977E-2</c:v>
                </c:pt>
                <c:pt idx="183">
                  <c:v>2.4561158474411291E-2</c:v>
                </c:pt>
                <c:pt idx="184">
                  <c:v>2.4597796934190602E-2</c:v>
                </c:pt>
                <c:pt idx="185">
                  <c:v>2.4634435393969915E-2</c:v>
                </c:pt>
                <c:pt idx="186">
                  <c:v>2.4671073853749226E-2</c:v>
                </c:pt>
                <c:pt idx="187">
                  <c:v>2.470771231352854E-2</c:v>
                </c:pt>
                <c:pt idx="188">
                  <c:v>2.474435077330785E-2</c:v>
                </c:pt>
                <c:pt idx="189">
                  <c:v>2.4780989233087164E-2</c:v>
                </c:pt>
                <c:pt idx="190">
                  <c:v>2.4817627692866474E-2</c:v>
                </c:pt>
                <c:pt idx="191">
                  <c:v>2.4854266152645785E-2</c:v>
                </c:pt>
                <c:pt idx="192">
                  <c:v>2.4890904612425099E-2</c:v>
                </c:pt>
                <c:pt idx="193">
                  <c:v>2.4927543072204409E-2</c:v>
                </c:pt>
                <c:pt idx="194">
                  <c:v>2.4964181531983723E-2</c:v>
                </c:pt>
                <c:pt idx="195">
                  <c:v>2.5000819991763033E-2</c:v>
                </c:pt>
                <c:pt idx="196">
                  <c:v>2.509139376943529E-2</c:v>
                </c:pt>
                <c:pt idx="197">
                  <c:v>2.5198340768610775E-2</c:v>
                </c:pt>
                <c:pt idx="198">
                  <c:v>2.5305287767786261E-2</c:v>
                </c:pt>
                <c:pt idx="199">
                  <c:v>2.5412234766961746E-2</c:v>
                </c:pt>
                <c:pt idx="200">
                  <c:v>2.5519181766137232E-2</c:v>
                </c:pt>
                <c:pt idx="201">
                  <c:v>2.5626128765312717E-2</c:v>
                </c:pt>
                <c:pt idx="202">
                  <c:v>2.5733075764488203E-2</c:v>
                </c:pt>
                <c:pt idx="203">
                  <c:v>2.5840022763663689E-2</c:v>
                </c:pt>
                <c:pt idx="204">
                  <c:v>2.5946969762839174E-2</c:v>
                </c:pt>
                <c:pt idx="205">
                  <c:v>2.605391676201466E-2</c:v>
                </c:pt>
                <c:pt idx="206">
                  <c:v>2.6160863761190145E-2</c:v>
                </c:pt>
                <c:pt idx="207">
                  <c:v>2.6267810760365631E-2</c:v>
                </c:pt>
                <c:pt idx="208">
                  <c:v>2.6374757759541116E-2</c:v>
                </c:pt>
                <c:pt idx="209">
                  <c:v>2.6481704758716602E-2</c:v>
                </c:pt>
                <c:pt idx="210">
                  <c:v>2.6588651757892087E-2</c:v>
                </c:pt>
                <c:pt idx="211">
                  <c:v>2.6695598757067573E-2</c:v>
                </c:pt>
                <c:pt idx="212">
                  <c:v>2.6802545756243058E-2</c:v>
                </c:pt>
                <c:pt idx="213">
                  <c:v>2.6909492755418544E-2</c:v>
                </c:pt>
                <c:pt idx="214">
                  <c:v>2.7016439754594029E-2</c:v>
                </c:pt>
                <c:pt idx="215">
                  <c:v>2.7123386753769515E-2</c:v>
                </c:pt>
                <c:pt idx="216">
                  <c:v>2.7174775333266302E-2</c:v>
                </c:pt>
                <c:pt idx="217">
                  <c:v>2.7209297963932066E-2</c:v>
                </c:pt>
                <c:pt idx="218">
                  <c:v>2.7243820594597831E-2</c:v>
                </c:pt>
                <c:pt idx="219">
                  <c:v>2.7278343225263596E-2</c:v>
                </c:pt>
                <c:pt idx="220">
                  <c:v>2.7312865855929361E-2</c:v>
                </c:pt>
                <c:pt idx="221">
                  <c:v>2.7347388486595126E-2</c:v>
                </c:pt>
                <c:pt idx="222">
                  <c:v>2.738191111726089E-2</c:v>
                </c:pt>
                <c:pt idx="223">
                  <c:v>2.7416433747926655E-2</c:v>
                </c:pt>
                <c:pt idx="224">
                  <c:v>2.745095637859242E-2</c:v>
                </c:pt>
                <c:pt idx="225">
                  <c:v>2.7485479009258185E-2</c:v>
                </c:pt>
                <c:pt idx="226">
                  <c:v>2.7520001639923949E-2</c:v>
                </c:pt>
                <c:pt idx="227">
                  <c:v>2.7554524270589714E-2</c:v>
                </c:pt>
                <c:pt idx="228">
                  <c:v>2.7589046901255479E-2</c:v>
                </c:pt>
                <c:pt idx="229">
                  <c:v>2.7623569531921244E-2</c:v>
                </c:pt>
                <c:pt idx="230">
                  <c:v>2.7658092162587009E-2</c:v>
                </c:pt>
                <c:pt idx="231">
                  <c:v>2.7692614793252773E-2</c:v>
                </c:pt>
                <c:pt idx="232">
                  <c:v>2.7727137423918538E-2</c:v>
                </c:pt>
                <c:pt idx="233">
                  <c:v>2.7761660054584306E-2</c:v>
                </c:pt>
                <c:pt idx="234">
                  <c:v>2.7796182685250071E-2</c:v>
                </c:pt>
                <c:pt idx="235">
                  <c:v>2.7830705315915836E-2</c:v>
                </c:pt>
                <c:pt idx="236">
                  <c:v>2.7865227946581601E-2</c:v>
                </c:pt>
                <c:pt idx="237">
                  <c:v>2.7899750577247365E-2</c:v>
                </c:pt>
                <c:pt idx="238">
                  <c:v>2.793427320791313E-2</c:v>
                </c:pt>
                <c:pt idx="239">
                  <c:v>2.7968795838578895E-2</c:v>
                </c:pt>
                <c:pt idx="240">
                  <c:v>2.800331846924466E-2</c:v>
                </c:pt>
                <c:pt idx="241">
                  <c:v>2.8037841099910425E-2</c:v>
                </c:pt>
                <c:pt idx="242">
                  <c:v>2.8072363730576189E-2</c:v>
                </c:pt>
                <c:pt idx="243">
                  <c:v>2.8106886361241954E-2</c:v>
                </c:pt>
                <c:pt idx="244">
                  <c:v>2.8141408991907719E-2</c:v>
                </c:pt>
                <c:pt idx="245">
                  <c:v>2.8175931622573484E-2</c:v>
                </c:pt>
                <c:pt idx="246">
                  <c:v>2.8210454253239248E-2</c:v>
                </c:pt>
                <c:pt idx="247">
                  <c:v>2.8244976883905013E-2</c:v>
                </c:pt>
                <c:pt idx="248">
                  <c:v>2.8279499514570778E-2</c:v>
                </c:pt>
                <c:pt idx="249">
                  <c:v>2.8314022145236543E-2</c:v>
                </c:pt>
                <c:pt idx="250">
                  <c:v>2.8348544775902308E-2</c:v>
                </c:pt>
                <c:pt idx="251">
                  <c:v>2.8383067406568072E-2</c:v>
                </c:pt>
                <c:pt idx="252">
                  <c:v>2.8417590037233837E-2</c:v>
                </c:pt>
                <c:pt idx="253">
                  <c:v>2.8452112667899602E-2</c:v>
                </c:pt>
                <c:pt idx="254">
                  <c:v>2.8486635298565367E-2</c:v>
                </c:pt>
                <c:pt idx="255">
                  <c:v>2.8521157929231131E-2</c:v>
                </c:pt>
                <c:pt idx="256">
                  <c:v>2.8511373729809976E-2</c:v>
                </c:pt>
                <c:pt idx="257">
                  <c:v>2.8488139242683917E-2</c:v>
                </c:pt>
                <c:pt idx="258">
                  <c:v>2.8464904755557855E-2</c:v>
                </c:pt>
                <c:pt idx="259">
                  <c:v>2.8441670268431793E-2</c:v>
                </c:pt>
                <c:pt idx="260">
                  <c:v>2.8418435781305731E-2</c:v>
                </c:pt>
                <c:pt idx="261">
                  <c:v>2.8395201294179672E-2</c:v>
                </c:pt>
                <c:pt idx="262">
                  <c:v>2.837196680705361E-2</c:v>
                </c:pt>
                <c:pt idx="263">
                  <c:v>2.8348732319927548E-2</c:v>
                </c:pt>
                <c:pt idx="264">
                  <c:v>2.8325497832801486E-2</c:v>
                </c:pt>
                <c:pt idx="265">
                  <c:v>2.8302263345675427E-2</c:v>
                </c:pt>
                <c:pt idx="266">
                  <c:v>2.8279028858549365E-2</c:v>
                </c:pt>
                <c:pt idx="267">
                  <c:v>2.8255794371423303E-2</c:v>
                </c:pt>
                <c:pt idx="268">
                  <c:v>2.823255988429724E-2</c:v>
                </c:pt>
                <c:pt idx="269">
                  <c:v>2.8209325397171182E-2</c:v>
                </c:pt>
                <c:pt idx="270">
                  <c:v>2.818609091004512E-2</c:v>
                </c:pt>
                <c:pt idx="271">
                  <c:v>2.8162856422919057E-2</c:v>
                </c:pt>
                <c:pt idx="272">
                  <c:v>2.8139621935792995E-2</c:v>
                </c:pt>
                <c:pt idx="273">
                  <c:v>2.8116387448666937E-2</c:v>
                </c:pt>
                <c:pt idx="274">
                  <c:v>2.8093152961540874E-2</c:v>
                </c:pt>
                <c:pt idx="275">
                  <c:v>2.8069918474414812E-2</c:v>
                </c:pt>
                <c:pt idx="276">
                  <c:v>2.804668398728875E-2</c:v>
                </c:pt>
                <c:pt idx="277">
                  <c:v>2.8023449500162691E-2</c:v>
                </c:pt>
                <c:pt idx="278">
                  <c:v>2.8000215013036629E-2</c:v>
                </c:pt>
                <c:pt idx="279">
                  <c:v>2.7976980525910567E-2</c:v>
                </c:pt>
                <c:pt idx="280">
                  <c:v>2.7953746038784505E-2</c:v>
                </c:pt>
                <c:pt idx="281">
                  <c:v>2.7930511551658446E-2</c:v>
                </c:pt>
                <c:pt idx="282">
                  <c:v>2.7907277064532384E-2</c:v>
                </c:pt>
                <c:pt idx="283">
                  <c:v>2.7884042577406322E-2</c:v>
                </c:pt>
                <c:pt idx="284">
                  <c:v>2.786080809028026E-2</c:v>
                </c:pt>
                <c:pt idx="285">
                  <c:v>2.7837573603154198E-2</c:v>
                </c:pt>
                <c:pt idx="286">
                  <c:v>2.7814339116028139E-2</c:v>
                </c:pt>
                <c:pt idx="287">
                  <c:v>2.7791104628902077E-2</c:v>
                </c:pt>
                <c:pt idx="288">
                  <c:v>2.7767870141776015E-2</c:v>
                </c:pt>
                <c:pt idx="289">
                  <c:v>2.7744635654649952E-2</c:v>
                </c:pt>
                <c:pt idx="290">
                  <c:v>2.7721401167523894E-2</c:v>
                </c:pt>
                <c:pt idx="291">
                  <c:v>2.7698166680397832E-2</c:v>
                </c:pt>
                <c:pt idx="292">
                  <c:v>2.7674932193271769E-2</c:v>
                </c:pt>
                <c:pt idx="293">
                  <c:v>2.7651697706145707E-2</c:v>
                </c:pt>
                <c:pt idx="294">
                  <c:v>2.7628463219019649E-2</c:v>
                </c:pt>
                <c:pt idx="295">
                  <c:v>2.7605228731893586E-2</c:v>
                </c:pt>
                <c:pt idx="296">
                  <c:v>2.7581994244767524E-2</c:v>
                </c:pt>
                <c:pt idx="297">
                  <c:v>2.7558759757641462E-2</c:v>
                </c:pt>
                <c:pt idx="298">
                  <c:v>2.7535525270515403E-2</c:v>
                </c:pt>
                <c:pt idx="299">
                  <c:v>2.7512290783389341E-2</c:v>
                </c:pt>
                <c:pt idx="300">
                  <c:v>2.7489056296263279E-2</c:v>
                </c:pt>
                <c:pt idx="301">
                  <c:v>2.7465821809137217E-2</c:v>
                </c:pt>
                <c:pt idx="302">
                  <c:v>2.7442587322011158E-2</c:v>
                </c:pt>
                <c:pt idx="303">
                  <c:v>2.7419352834885096E-2</c:v>
                </c:pt>
                <c:pt idx="304">
                  <c:v>2.7396118347759034E-2</c:v>
                </c:pt>
                <c:pt idx="305">
                  <c:v>2.7372883860632972E-2</c:v>
                </c:pt>
                <c:pt idx="306">
                  <c:v>2.7349649373506913E-2</c:v>
                </c:pt>
                <c:pt idx="307">
                  <c:v>2.7326414886380851E-2</c:v>
                </c:pt>
                <c:pt idx="308">
                  <c:v>2.7303180399254789E-2</c:v>
                </c:pt>
                <c:pt idx="309">
                  <c:v>2.7279945912128727E-2</c:v>
                </c:pt>
                <c:pt idx="310">
                  <c:v>2.7256711425002668E-2</c:v>
                </c:pt>
                <c:pt idx="311">
                  <c:v>2.7233476937876606E-2</c:v>
                </c:pt>
                <c:pt idx="312">
                  <c:v>2.7210242450750544E-2</c:v>
                </c:pt>
                <c:pt idx="313">
                  <c:v>2.7187007963624481E-2</c:v>
                </c:pt>
                <c:pt idx="314">
                  <c:v>2.7163773476498419E-2</c:v>
                </c:pt>
                <c:pt idx="315">
                  <c:v>2.7140538989372361E-2</c:v>
                </c:pt>
                <c:pt idx="316">
                  <c:v>2.7077819786115852E-2</c:v>
                </c:pt>
                <c:pt idx="317">
                  <c:v>2.6999154832114475E-2</c:v>
                </c:pt>
                <c:pt idx="318">
                  <c:v>2.6920489878113098E-2</c:v>
                </c:pt>
                <c:pt idx="319">
                  <c:v>2.6841824924111721E-2</c:v>
                </c:pt>
                <c:pt idx="320">
                  <c:v>2.6763159970110344E-2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View'!$U$17</c:f>
              <c:strCache>
                <c:ptCount val="1"/>
                <c:pt idx="0">
                  <c:v>forward-EUR-6M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View'!$T$23:$T$343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View'!$U$23:$U$343</c:f>
              <c:numCache>
                <c:formatCode>0.00%</c:formatCode>
                <c:ptCount val="321"/>
                <c:pt idx="0">
                  <c:v>6.1999999999999998E-3</c:v>
                </c:pt>
                <c:pt idx="1">
                  <c:v>6.1999999999999998E-3</c:v>
                </c:pt>
                <c:pt idx="2">
                  <c:v>6.1999999999999998E-3</c:v>
                </c:pt>
                <c:pt idx="3">
                  <c:v>6.1999999999999998E-3</c:v>
                </c:pt>
                <c:pt idx="4">
                  <c:v>6.1999999999999998E-3</c:v>
                </c:pt>
                <c:pt idx="5">
                  <c:v>6.1999999999999998E-3</c:v>
                </c:pt>
                <c:pt idx="6">
                  <c:v>6.1999999999999998E-3</c:v>
                </c:pt>
                <c:pt idx="7">
                  <c:v>6.1999999999999998E-3</c:v>
                </c:pt>
                <c:pt idx="8">
                  <c:v>6.1999999999999998E-3</c:v>
                </c:pt>
                <c:pt idx="9">
                  <c:v>6.1999999999999998E-3</c:v>
                </c:pt>
                <c:pt idx="10">
                  <c:v>6.1999999999999998E-3</c:v>
                </c:pt>
                <c:pt idx="11">
                  <c:v>6.1999999999999998E-3</c:v>
                </c:pt>
                <c:pt idx="12">
                  <c:v>6.1999999999999998E-3</c:v>
                </c:pt>
                <c:pt idx="13">
                  <c:v>6.1999999999999998E-3</c:v>
                </c:pt>
                <c:pt idx="14">
                  <c:v>6.1999999999999998E-3</c:v>
                </c:pt>
                <c:pt idx="15">
                  <c:v>6.1999999999999998E-3</c:v>
                </c:pt>
                <c:pt idx="16">
                  <c:v>6.1999999999999998E-3</c:v>
                </c:pt>
                <c:pt idx="17">
                  <c:v>6.1999999999999998E-3</c:v>
                </c:pt>
                <c:pt idx="18">
                  <c:v>6.1999999999999998E-3</c:v>
                </c:pt>
                <c:pt idx="19">
                  <c:v>6.1999999999999998E-3</c:v>
                </c:pt>
                <c:pt idx="20">
                  <c:v>5.9000000000095868E-3</c:v>
                </c:pt>
                <c:pt idx="21">
                  <c:v>5.9353220555640939E-3</c:v>
                </c:pt>
                <c:pt idx="22">
                  <c:v>5.9686641981712505E-3</c:v>
                </c:pt>
                <c:pt idx="23">
                  <c:v>5.9621447107493751E-3</c:v>
                </c:pt>
                <c:pt idx="24">
                  <c:v>5.9526482884316671E-3</c:v>
                </c:pt>
                <c:pt idx="25">
                  <c:v>5.9406958948248958E-3</c:v>
                </c:pt>
                <c:pt idx="26">
                  <c:v>5.933839682990865E-3</c:v>
                </c:pt>
                <c:pt idx="27">
                  <c:v>5.9278876324390948E-3</c:v>
                </c:pt>
                <c:pt idx="28">
                  <c:v>5.9219355818873245E-3</c:v>
                </c:pt>
                <c:pt idx="29">
                  <c:v>5.9159835313355533E-3</c:v>
                </c:pt>
                <c:pt idx="30">
                  <c:v>5.9100314807837831E-3</c:v>
                </c:pt>
                <c:pt idx="31">
                  <c:v>5.8970734571520958E-3</c:v>
                </c:pt>
                <c:pt idx="32">
                  <c:v>5.8830033743013732E-3</c:v>
                </c:pt>
                <c:pt idx="33">
                  <c:v>5.8689332914506516E-3</c:v>
                </c:pt>
                <c:pt idx="34">
                  <c:v>5.8548632085999291E-3</c:v>
                </c:pt>
                <c:pt idx="35">
                  <c:v>5.8407931257492074E-3</c:v>
                </c:pt>
                <c:pt idx="36">
                  <c:v>5.8346502173501858E-3</c:v>
                </c:pt>
                <c:pt idx="37">
                  <c:v>5.8290901894255537E-3</c:v>
                </c:pt>
                <c:pt idx="38">
                  <c:v>5.8235301615009224E-3</c:v>
                </c:pt>
                <c:pt idx="39">
                  <c:v>5.8179701335762902E-3</c:v>
                </c:pt>
                <c:pt idx="40">
                  <c:v>5.8124101056516581E-3</c:v>
                </c:pt>
                <c:pt idx="41">
                  <c:v>5.9627306830426982E-3</c:v>
                </c:pt>
                <c:pt idx="42">
                  <c:v>6.1322365657033385E-3</c:v>
                </c:pt>
                <c:pt idx="43">
                  <c:v>6.3017424483639787E-3</c:v>
                </c:pt>
                <c:pt idx="44">
                  <c:v>6.4712483310246189E-3</c:v>
                </c:pt>
                <c:pt idx="45">
                  <c:v>6.6407542136852592E-3</c:v>
                </c:pt>
                <c:pt idx="46">
                  <c:v>6.8102600963459003E-3</c:v>
                </c:pt>
                <c:pt idx="47">
                  <c:v>6.9797659790065405E-3</c:v>
                </c:pt>
                <c:pt idx="48">
                  <c:v>7.1492718616671808E-3</c:v>
                </c:pt>
                <c:pt idx="49">
                  <c:v>7.318777744327821E-3</c:v>
                </c:pt>
                <c:pt idx="50">
                  <c:v>7.4882836269884612E-3</c:v>
                </c:pt>
                <c:pt idx="51">
                  <c:v>7.6000235646389068E-3</c:v>
                </c:pt>
                <c:pt idx="52">
                  <c:v>7.7065904325869473E-3</c:v>
                </c:pt>
                <c:pt idx="53">
                  <c:v>7.8131573005349887E-3</c:v>
                </c:pt>
                <c:pt idx="54">
                  <c:v>7.9197241684830291E-3</c:v>
                </c:pt>
                <c:pt idx="55">
                  <c:v>8.0262910364310713E-3</c:v>
                </c:pt>
                <c:pt idx="56">
                  <c:v>8.1328579043791118E-3</c:v>
                </c:pt>
                <c:pt idx="57">
                  <c:v>8.2394247723271523E-3</c:v>
                </c:pt>
                <c:pt idx="58">
                  <c:v>8.3459916402751928E-3</c:v>
                </c:pt>
                <c:pt idx="59">
                  <c:v>8.452558508223235E-3</c:v>
                </c:pt>
                <c:pt idx="60">
                  <c:v>8.5591253761712754E-3</c:v>
                </c:pt>
                <c:pt idx="61">
                  <c:v>8.6656922441193159E-3</c:v>
                </c:pt>
                <c:pt idx="62">
                  <c:v>8.7722591120673564E-3</c:v>
                </c:pt>
                <c:pt idx="63">
                  <c:v>8.8788259800153969E-3</c:v>
                </c:pt>
                <c:pt idx="64">
                  <c:v>8.9853928479634373E-3</c:v>
                </c:pt>
                <c:pt idx="65">
                  <c:v>9.0919597159114778E-3</c:v>
                </c:pt>
                <c:pt idx="66">
                  <c:v>9.1985265838595183E-3</c:v>
                </c:pt>
                <c:pt idx="67">
                  <c:v>9.3050934518075588E-3</c:v>
                </c:pt>
                <c:pt idx="68">
                  <c:v>9.4116603197555992E-3</c:v>
                </c:pt>
                <c:pt idx="69">
                  <c:v>9.5182271877036397E-3</c:v>
                </c:pt>
                <c:pt idx="70">
                  <c:v>9.6247940556516802E-3</c:v>
                </c:pt>
                <c:pt idx="71">
                  <c:v>9.7818663594071847E-3</c:v>
                </c:pt>
                <c:pt idx="72">
                  <c:v>9.9509230038627682E-3</c:v>
                </c:pt>
                <c:pt idx="73">
                  <c:v>1.011997964831835E-2</c:v>
                </c:pt>
                <c:pt idx="74">
                  <c:v>1.0289036292773933E-2</c:v>
                </c:pt>
                <c:pt idx="75">
                  <c:v>1.0458092937229515E-2</c:v>
                </c:pt>
                <c:pt idx="76">
                  <c:v>1.0627149581685098E-2</c:v>
                </c:pt>
                <c:pt idx="77">
                  <c:v>1.079620622614068E-2</c:v>
                </c:pt>
                <c:pt idx="78">
                  <c:v>1.0965262870596263E-2</c:v>
                </c:pt>
                <c:pt idx="79">
                  <c:v>1.1134319515051845E-2</c:v>
                </c:pt>
                <c:pt idx="80">
                  <c:v>1.1303376159507428E-2</c:v>
                </c:pt>
                <c:pt idx="81">
                  <c:v>1.147243280396301E-2</c:v>
                </c:pt>
                <c:pt idx="82">
                  <c:v>1.1641489448418592E-2</c:v>
                </c:pt>
                <c:pt idx="83">
                  <c:v>1.1810546092874175E-2</c:v>
                </c:pt>
                <c:pt idx="84">
                  <c:v>1.1979602737329759E-2</c:v>
                </c:pt>
                <c:pt idx="85">
                  <c:v>1.214865938178534E-2</c:v>
                </c:pt>
                <c:pt idx="86">
                  <c:v>1.2317716026240922E-2</c:v>
                </c:pt>
                <c:pt idx="87">
                  <c:v>1.2486772670696505E-2</c:v>
                </c:pt>
                <c:pt idx="88">
                  <c:v>1.2655829315152089E-2</c:v>
                </c:pt>
                <c:pt idx="89">
                  <c:v>1.2824885959607671E-2</c:v>
                </c:pt>
                <c:pt idx="90">
                  <c:v>1.2993942604063252E-2</c:v>
                </c:pt>
                <c:pt idx="91">
                  <c:v>1.3230931192467007E-2</c:v>
                </c:pt>
                <c:pt idx="92">
                  <c:v>1.3478702629116509E-2</c:v>
                </c:pt>
                <c:pt idx="93">
                  <c:v>1.3726474065766013E-2</c:v>
                </c:pt>
                <c:pt idx="94">
                  <c:v>1.3974245502415515E-2</c:v>
                </c:pt>
                <c:pt idx="95">
                  <c:v>1.4222016939065017E-2</c:v>
                </c:pt>
                <c:pt idx="96">
                  <c:v>1.4469788375714521E-2</c:v>
                </c:pt>
                <c:pt idx="97">
                  <c:v>1.4717559812364023E-2</c:v>
                </c:pt>
                <c:pt idx="98">
                  <c:v>1.4965331249013525E-2</c:v>
                </c:pt>
                <c:pt idx="99">
                  <c:v>1.5213102685663029E-2</c:v>
                </c:pt>
                <c:pt idx="100">
                  <c:v>1.5460874122312531E-2</c:v>
                </c:pt>
                <c:pt idx="101">
                  <c:v>1.5708645558962037E-2</c:v>
                </c:pt>
                <c:pt idx="102">
                  <c:v>1.5956416995611539E-2</c:v>
                </c:pt>
                <c:pt idx="103">
                  <c:v>1.6204188432261041E-2</c:v>
                </c:pt>
                <c:pt idx="104">
                  <c:v>1.6451959868910543E-2</c:v>
                </c:pt>
                <c:pt idx="105">
                  <c:v>1.6699731305560045E-2</c:v>
                </c:pt>
                <c:pt idx="106">
                  <c:v>1.694750274220955E-2</c:v>
                </c:pt>
                <c:pt idx="107">
                  <c:v>1.7195274178859053E-2</c:v>
                </c:pt>
                <c:pt idx="108">
                  <c:v>1.7443045615508555E-2</c:v>
                </c:pt>
                <c:pt idx="109">
                  <c:v>1.7690817052158057E-2</c:v>
                </c:pt>
                <c:pt idx="110">
                  <c:v>1.7938588488807562E-2</c:v>
                </c:pt>
                <c:pt idx="111">
                  <c:v>1.8127393134547466E-2</c:v>
                </c:pt>
                <c:pt idx="112">
                  <c:v>1.8306837972206471E-2</c:v>
                </c:pt>
                <c:pt idx="113">
                  <c:v>1.8486282809865476E-2</c:v>
                </c:pt>
                <c:pt idx="114">
                  <c:v>1.8665727647524482E-2</c:v>
                </c:pt>
                <c:pt idx="115">
                  <c:v>1.8845172485183487E-2</c:v>
                </c:pt>
                <c:pt idx="116">
                  <c:v>1.9024617322842493E-2</c:v>
                </c:pt>
                <c:pt idx="117">
                  <c:v>1.9204062160501498E-2</c:v>
                </c:pt>
                <c:pt idx="118">
                  <c:v>1.9383506998160504E-2</c:v>
                </c:pt>
                <c:pt idx="119">
                  <c:v>1.9562951835819513E-2</c:v>
                </c:pt>
                <c:pt idx="120">
                  <c:v>1.9742396673478518E-2</c:v>
                </c:pt>
                <c:pt idx="121">
                  <c:v>1.9921841511137524E-2</c:v>
                </c:pt>
                <c:pt idx="122">
                  <c:v>2.0101286348796529E-2</c:v>
                </c:pt>
                <c:pt idx="123">
                  <c:v>2.0280731186455535E-2</c:v>
                </c:pt>
                <c:pt idx="124">
                  <c:v>2.046017602411454E-2</c:v>
                </c:pt>
                <c:pt idx="125">
                  <c:v>2.0639620861773546E-2</c:v>
                </c:pt>
                <c:pt idx="126">
                  <c:v>2.0819065699432551E-2</c:v>
                </c:pt>
                <c:pt idx="127">
                  <c:v>2.0998510537091557E-2</c:v>
                </c:pt>
                <c:pt idx="128">
                  <c:v>2.1177955374750562E-2</c:v>
                </c:pt>
                <c:pt idx="129">
                  <c:v>2.1357400212409568E-2</c:v>
                </c:pt>
                <c:pt idx="130">
                  <c:v>2.1536845050068573E-2</c:v>
                </c:pt>
                <c:pt idx="131">
                  <c:v>2.1654021788676873E-2</c:v>
                </c:pt>
                <c:pt idx="132">
                  <c:v>2.1761314702039014E-2</c:v>
                </c:pt>
                <c:pt idx="133">
                  <c:v>2.1868607615401152E-2</c:v>
                </c:pt>
                <c:pt idx="134">
                  <c:v>2.197590052876329E-2</c:v>
                </c:pt>
                <c:pt idx="135">
                  <c:v>2.2083193442125428E-2</c:v>
                </c:pt>
                <c:pt idx="136">
                  <c:v>2.2190486355487565E-2</c:v>
                </c:pt>
                <c:pt idx="137">
                  <c:v>2.2297779268849707E-2</c:v>
                </c:pt>
                <c:pt idx="138">
                  <c:v>2.2405072182211844E-2</c:v>
                </c:pt>
                <c:pt idx="139">
                  <c:v>2.2512365095573982E-2</c:v>
                </c:pt>
                <c:pt idx="140">
                  <c:v>2.2619658008936123E-2</c:v>
                </c:pt>
                <c:pt idx="141">
                  <c:v>2.2726950922298261E-2</c:v>
                </c:pt>
                <c:pt idx="142">
                  <c:v>2.2834243835660399E-2</c:v>
                </c:pt>
                <c:pt idx="143">
                  <c:v>2.2941536749022537E-2</c:v>
                </c:pt>
                <c:pt idx="144">
                  <c:v>2.3048829662384675E-2</c:v>
                </c:pt>
                <c:pt idx="145">
                  <c:v>2.3156122575746816E-2</c:v>
                </c:pt>
                <c:pt idx="146">
                  <c:v>2.3263415489108954E-2</c:v>
                </c:pt>
                <c:pt idx="147">
                  <c:v>2.3370708402471092E-2</c:v>
                </c:pt>
                <c:pt idx="148">
                  <c:v>2.3478001315833229E-2</c:v>
                </c:pt>
                <c:pt idx="149">
                  <c:v>2.3585294229195371E-2</c:v>
                </c:pt>
                <c:pt idx="150">
                  <c:v>2.3692587142557509E-2</c:v>
                </c:pt>
                <c:pt idx="151">
                  <c:v>2.3761258996860251E-2</c:v>
                </c:pt>
                <c:pt idx="152">
                  <c:v>2.3823800524328156E-2</c:v>
                </c:pt>
                <c:pt idx="153">
                  <c:v>2.3886342051796058E-2</c:v>
                </c:pt>
                <c:pt idx="154">
                  <c:v>2.3948883579263964E-2</c:v>
                </c:pt>
                <c:pt idx="155">
                  <c:v>2.4011425106731866E-2</c:v>
                </c:pt>
                <c:pt idx="156">
                  <c:v>2.4073966634199771E-2</c:v>
                </c:pt>
                <c:pt idx="157">
                  <c:v>2.4136508161667677E-2</c:v>
                </c:pt>
                <c:pt idx="158">
                  <c:v>2.4199049689135579E-2</c:v>
                </c:pt>
                <c:pt idx="159">
                  <c:v>2.4261591216603484E-2</c:v>
                </c:pt>
                <c:pt idx="160">
                  <c:v>2.4324132744071386E-2</c:v>
                </c:pt>
                <c:pt idx="161">
                  <c:v>2.4386674271539292E-2</c:v>
                </c:pt>
                <c:pt idx="162">
                  <c:v>2.4449215799007197E-2</c:v>
                </c:pt>
                <c:pt idx="163">
                  <c:v>2.4511757326475099E-2</c:v>
                </c:pt>
                <c:pt idx="164">
                  <c:v>2.4574298853943004E-2</c:v>
                </c:pt>
                <c:pt idx="165">
                  <c:v>2.4636840381410906E-2</c:v>
                </c:pt>
                <c:pt idx="166">
                  <c:v>2.4699381908878812E-2</c:v>
                </c:pt>
                <c:pt idx="167">
                  <c:v>2.4761923436346714E-2</c:v>
                </c:pt>
                <c:pt idx="168">
                  <c:v>2.4824464963814619E-2</c:v>
                </c:pt>
                <c:pt idx="169">
                  <c:v>2.4887006491282525E-2</c:v>
                </c:pt>
                <c:pt idx="170">
                  <c:v>2.4949548018750427E-2</c:v>
                </c:pt>
                <c:pt idx="171">
                  <c:v>2.5012340549790468E-2</c:v>
                </c:pt>
                <c:pt idx="172">
                  <c:v>2.5075172922667355E-2</c:v>
                </c:pt>
                <c:pt idx="173">
                  <c:v>2.5138005295544243E-2</c:v>
                </c:pt>
                <c:pt idx="174">
                  <c:v>2.5200837668421131E-2</c:v>
                </c:pt>
                <c:pt idx="175">
                  <c:v>2.5263670041298019E-2</c:v>
                </c:pt>
                <c:pt idx="176">
                  <c:v>2.5326502414174903E-2</c:v>
                </c:pt>
                <c:pt idx="177">
                  <c:v>2.5389334787051791E-2</c:v>
                </c:pt>
                <c:pt idx="178">
                  <c:v>2.5452167159928679E-2</c:v>
                </c:pt>
                <c:pt idx="179">
                  <c:v>2.5514999532805567E-2</c:v>
                </c:pt>
                <c:pt idx="180">
                  <c:v>2.5577831905682455E-2</c:v>
                </c:pt>
                <c:pt idx="181">
                  <c:v>2.5640664278559343E-2</c:v>
                </c:pt>
                <c:pt idx="182">
                  <c:v>2.5703496651436231E-2</c:v>
                </c:pt>
                <c:pt idx="183">
                  <c:v>2.5766329024313122E-2</c:v>
                </c:pt>
                <c:pt idx="184">
                  <c:v>2.582916139719001E-2</c:v>
                </c:pt>
                <c:pt idx="185">
                  <c:v>2.5891993770066898E-2</c:v>
                </c:pt>
                <c:pt idx="186">
                  <c:v>2.5954826142943786E-2</c:v>
                </c:pt>
                <c:pt idx="187">
                  <c:v>2.6017658515820673E-2</c:v>
                </c:pt>
                <c:pt idx="188">
                  <c:v>2.6080490888697565E-2</c:v>
                </c:pt>
                <c:pt idx="189">
                  <c:v>2.6143323261574453E-2</c:v>
                </c:pt>
                <c:pt idx="190">
                  <c:v>2.620615563445134E-2</c:v>
                </c:pt>
                <c:pt idx="191">
                  <c:v>2.628492908404189E-2</c:v>
                </c:pt>
                <c:pt idx="192">
                  <c:v>2.6368919613284192E-2</c:v>
                </c:pt>
                <c:pt idx="193">
                  <c:v>2.6452910142526494E-2</c:v>
                </c:pt>
                <c:pt idx="194">
                  <c:v>2.6536900671768796E-2</c:v>
                </c:pt>
                <c:pt idx="195">
                  <c:v>2.6620891201011097E-2</c:v>
                </c:pt>
                <c:pt idx="196">
                  <c:v>2.6704881730253399E-2</c:v>
                </c:pt>
                <c:pt idx="197">
                  <c:v>2.6788872259495698E-2</c:v>
                </c:pt>
                <c:pt idx="198">
                  <c:v>2.6872862788737999E-2</c:v>
                </c:pt>
                <c:pt idx="199">
                  <c:v>2.6956853317980301E-2</c:v>
                </c:pt>
                <c:pt idx="200">
                  <c:v>2.7040843847222603E-2</c:v>
                </c:pt>
                <c:pt idx="201">
                  <c:v>2.7124834376464905E-2</c:v>
                </c:pt>
                <c:pt idx="202">
                  <c:v>2.7208824905707207E-2</c:v>
                </c:pt>
                <c:pt idx="203">
                  <c:v>2.7292815434949508E-2</c:v>
                </c:pt>
                <c:pt idx="204">
                  <c:v>2.737680596419181E-2</c:v>
                </c:pt>
                <c:pt idx="205">
                  <c:v>2.7460796493434109E-2</c:v>
                </c:pt>
                <c:pt idx="206">
                  <c:v>2.754478702267641E-2</c:v>
                </c:pt>
                <c:pt idx="207">
                  <c:v>2.7628777551918712E-2</c:v>
                </c:pt>
                <c:pt idx="208">
                  <c:v>2.7712768081161014E-2</c:v>
                </c:pt>
                <c:pt idx="209">
                  <c:v>2.7796758610403316E-2</c:v>
                </c:pt>
                <c:pt idx="210">
                  <c:v>2.7880749139645618E-2</c:v>
                </c:pt>
                <c:pt idx="211">
                  <c:v>2.7936761977509779E-2</c:v>
                </c:pt>
                <c:pt idx="212">
                  <c:v>2.7986136041148621E-2</c:v>
                </c:pt>
                <c:pt idx="213">
                  <c:v>2.8035510104787463E-2</c:v>
                </c:pt>
                <c:pt idx="214">
                  <c:v>2.8084884168426305E-2</c:v>
                </c:pt>
                <c:pt idx="215">
                  <c:v>2.8134258232065147E-2</c:v>
                </c:pt>
                <c:pt idx="216">
                  <c:v>2.8183632295703989E-2</c:v>
                </c:pt>
                <c:pt idx="217">
                  <c:v>2.8233006359342831E-2</c:v>
                </c:pt>
                <c:pt idx="218">
                  <c:v>2.8282380422981673E-2</c:v>
                </c:pt>
                <c:pt idx="219">
                  <c:v>2.8331754486620515E-2</c:v>
                </c:pt>
                <c:pt idx="220">
                  <c:v>2.8381128550259357E-2</c:v>
                </c:pt>
                <c:pt idx="221">
                  <c:v>2.8430502613898199E-2</c:v>
                </c:pt>
                <c:pt idx="222">
                  <c:v>2.8479876677537042E-2</c:v>
                </c:pt>
                <c:pt idx="223">
                  <c:v>2.8529250741175884E-2</c:v>
                </c:pt>
                <c:pt idx="224">
                  <c:v>2.8578624804814726E-2</c:v>
                </c:pt>
                <c:pt idx="225">
                  <c:v>2.8627998868453568E-2</c:v>
                </c:pt>
                <c:pt idx="226">
                  <c:v>2.867737293209241E-2</c:v>
                </c:pt>
                <c:pt idx="227">
                  <c:v>2.8726746995731252E-2</c:v>
                </c:pt>
                <c:pt idx="228">
                  <c:v>2.8776121059370094E-2</c:v>
                </c:pt>
                <c:pt idx="229">
                  <c:v>2.8825495123008936E-2</c:v>
                </c:pt>
                <c:pt idx="230">
                  <c:v>2.8874869186647778E-2</c:v>
                </c:pt>
                <c:pt idx="231">
                  <c:v>2.892424325028662E-2</c:v>
                </c:pt>
                <c:pt idx="232">
                  <c:v>2.8973617313925462E-2</c:v>
                </c:pt>
                <c:pt idx="233">
                  <c:v>2.9022991377564304E-2</c:v>
                </c:pt>
                <c:pt idx="234">
                  <c:v>2.9072365441203146E-2</c:v>
                </c:pt>
                <c:pt idx="235">
                  <c:v>2.9121739504841988E-2</c:v>
                </c:pt>
                <c:pt idx="236">
                  <c:v>2.917111356848083E-2</c:v>
                </c:pt>
                <c:pt idx="237">
                  <c:v>2.9220487632119672E-2</c:v>
                </c:pt>
                <c:pt idx="238">
                  <c:v>2.9269861695758511E-2</c:v>
                </c:pt>
                <c:pt idx="239">
                  <c:v>2.9319235759397353E-2</c:v>
                </c:pt>
                <c:pt idx="240">
                  <c:v>2.9368609823036195E-2</c:v>
                </c:pt>
                <c:pt idx="241">
                  <c:v>2.9417983886675037E-2</c:v>
                </c:pt>
                <c:pt idx="242">
                  <c:v>2.9467357950313879E-2</c:v>
                </c:pt>
                <c:pt idx="243">
                  <c:v>2.9516732013952721E-2</c:v>
                </c:pt>
                <c:pt idx="244">
                  <c:v>2.9566106077591563E-2</c:v>
                </c:pt>
                <c:pt idx="245">
                  <c:v>2.9615480141230405E-2</c:v>
                </c:pt>
                <c:pt idx="246">
                  <c:v>2.9664854204869247E-2</c:v>
                </c:pt>
                <c:pt idx="247">
                  <c:v>2.971422826850809E-2</c:v>
                </c:pt>
                <c:pt idx="248">
                  <c:v>2.9763602332146932E-2</c:v>
                </c:pt>
                <c:pt idx="249">
                  <c:v>2.9812976395785774E-2</c:v>
                </c:pt>
                <c:pt idx="250">
                  <c:v>2.9862350459424616E-2</c:v>
                </c:pt>
                <c:pt idx="251">
                  <c:v>2.9833590746216516E-2</c:v>
                </c:pt>
                <c:pt idx="252">
                  <c:v>2.978629081477362E-2</c:v>
                </c:pt>
                <c:pt idx="253">
                  <c:v>2.9738990883330724E-2</c:v>
                </c:pt>
                <c:pt idx="254">
                  <c:v>2.9691690951887829E-2</c:v>
                </c:pt>
                <c:pt idx="255">
                  <c:v>2.964439102044493E-2</c:v>
                </c:pt>
                <c:pt idx="256">
                  <c:v>2.9597091089002034E-2</c:v>
                </c:pt>
                <c:pt idx="257">
                  <c:v>2.9549791157559138E-2</c:v>
                </c:pt>
                <c:pt idx="258">
                  <c:v>2.9502491226116243E-2</c:v>
                </c:pt>
                <c:pt idx="259">
                  <c:v>2.9455191294673347E-2</c:v>
                </c:pt>
                <c:pt idx="260">
                  <c:v>2.9407891363230448E-2</c:v>
                </c:pt>
                <c:pt idx="261">
                  <c:v>2.9360591431787552E-2</c:v>
                </c:pt>
                <c:pt idx="262">
                  <c:v>2.9313291500344656E-2</c:v>
                </c:pt>
                <c:pt idx="263">
                  <c:v>2.9265991568901761E-2</c:v>
                </c:pt>
                <c:pt idx="264">
                  <c:v>2.9218691637458865E-2</c:v>
                </c:pt>
                <c:pt idx="265">
                  <c:v>2.9171391706015966E-2</c:v>
                </c:pt>
                <c:pt idx="266">
                  <c:v>2.912409177457307E-2</c:v>
                </c:pt>
                <c:pt idx="267">
                  <c:v>2.9076791843130174E-2</c:v>
                </c:pt>
                <c:pt idx="268">
                  <c:v>2.9029491911687279E-2</c:v>
                </c:pt>
                <c:pt idx="269">
                  <c:v>2.8982191980244383E-2</c:v>
                </c:pt>
                <c:pt idx="270">
                  <c:v>2.8934892048801484E-2</c:v>
                </c:pt>
                <c:pt idx="271">
                  <c:v>2.8887592117358588E-2</c:v>
                </c:pt>
                <c:pt idx="272">
                  <c:v>2.8840292185915693E-2</c:v>
                </c:pt>
                <c:pt idx="273">
                  <c:v>2.8792992254472797E-2</c:v>
                </c:pt>
                <c:pt idx="274">
                  <c:v>2.8745692323029898E-2</c:v>
                </c:pt>
                <c:pt idx="275">
                  <c:v>2.8698392391587002E-2</c:v>
                </c:pt>
                <c:pt idx="276">
                  <c:v>2.8651092460144106E-2</c:v>
                </c:pt>
                <c:pt idx="277">
                  <c:v>2.8603792528701211E-2</c:v>
                </c:pt>
                <c:pt idx="278">
                  <c:v>2.8556492597258315E-2</c:v>
                </c:pt>
                <c:pt idx="279">
                  <c:v>2.8509192665815416E-2</c:v>
                </c:pt>
                <c:pt idx="280">
                  <c:v>2.846189273437252E-2</c:v>
                </c:pt>
                <c:pt idx="281">
                  <c:v>2.8414592802929624E-2</c:v>
                </c:pt>
                <c:pt idx="282">
                  <c:v>2.8367292871486729E-2</c:v>
                </c:pt>
                <c:pt idx="283">
                  <c:v>2.8319992940043833E-2</c:v>
                </c:pt>
                <c:pt idx="284">
                  <c:v>2.8272693008600934E-2</c:v>
                </c:pt>
                <c:pt idx="285">
                  <c:v>2.8225393077158038E-2</c:v>
                </c:pt>
                <c:pt idx="286">
                  <c:v>2.8178093145715143E-2</c:v>
                </c:pt>
                <c:pt idx="287">
                  <c:v>2.8130793214272247E-2</c:v>
                </c:pt>
                <c:pt idx="288">
                  <c:v>2.8083493282829351E-2</c:v>
                </c:pt>
                <c:pt idx="289">
                  <c:v>2.8036193351386452E-2</c:v>
                </c:pt>
                <c:pt idx="290">
                  <c:v>2.7988893419943556E-2</c:v>
                </c:pt>
                <c:pt idx="291">
                  <c:v>2.7941593488500661E-2</c:v>
                </c:pt>
                <c:pt idx="292">
                  <c:v>2.7894293557057765E-2</c:v>
                </c:pt>
                <c:pt idx="293">
                  <c:v>2.7846993625614866E-2</c:v>
                </c:pt>
                <c:pt idx="294">
                  <c:v>2.779969369417197E-2</c:v>
                </c:pt>
                <c:pt idx="295">
                  <c:v>2.7752393762729075E-2</c:v>
                </c:pt>
                <c:pt idx="296">
                  <c:v>2.7705093831286179E-2</c:v>
                </c:pt>
                <c:pt idx="297">
                  <c:v>2.7657793899843283E-2</c:v>
                </c:pt>
                <c:pt idx="298">
                  <c:v>2.7610493968400387E-2</c:v>
                </c:pt>
                <c:pt idx="299">
                  <c:v>2.7563194036957488E-2</c:v>
                </c:pt>
                <c:pt idx="300">
                  <c:v>2.7515894105514593E-2</c:v>
                </c:pt>
                <c:pt idx="301">
                  <c:v>2.7468594174071697E-2</c:v>
                </c:pt>
                <c:pt idx="302">
                  <c:v>2.7421294242628801E-2</c:v>
                </c:pt>
                <c:pt idx="303">
                  <c:v>2.7373994311185902E-2</c:v>
                </c:pt>
                <c:pt idx="304">
                  <c:v>2.7326694379743006E-2</c:v>
                </c:pt>
                <c:pt idx="305">
                  <c:v>2.7279394448300111E-2</c:v>
                </c:pt>
                <c:pt idx="306">
                  <c:v>2.7232094516857215E-2</c:v>
                </c:pt>
                <c:pt idx="307">
                  <c:v>2.7184794585414319E-2</c:v>
                </c:pt>
                <c:pt idx="308">
                  <c:v>2.7137494653971424E-2</c:v>
                </c:pt>
                <c:pt idx="309">
                  <c:v>2.7090194722528525E-2</c:v>
                </c:pt>
                <c:pt idx="310">
                  <c:v>2.7042894791085629E-2</c:v>
                </c:pt>
                <c:pt idx="311">
                  <c:v>2.6989659421698575E-2</c:v>
                </c:pt>
                <c:pt idx="312">
                  <c:v>2.6933863667316014E-2</c:v>
                </c:pt>
                <c:pt idx="313">
                  <c:v>2.6878067912933457E-2</c:v>
                </c:pt>
                <c:pt idx="314">
                  <c:v>2.6822272158550899E-2</c:v>
                </c:pt>
                <c:pt idx="315">
                  <c:v>2.6766476404168342E-2</c:v>
                </c:pt>
                <c:pt idx="316">
                  <c:v>2.6710680649785785E-2</c:v>
                </c:pt>
                <c:pt idx="317">
                  <c:v>2.6654884895403224E-2</c:v>
                </c:pt>
                <c:pt idx="318">
                  <c:v>2.6599089141020667E-2</c:v>
                </c:pt>
                <c:pt idx="319">
                  <c:v>2.6543293386638109E-2</c:v>
                </c:pt>
                <c:pt idx="320">
                  <c:v>2.6487497632255552E-2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View'!$X$17</c:f>
              <c:strCache>
                <c:ptCount val="1"/>
                <c:pt idx="0">
                  <c:v>forward-USD-3M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View'!$W$23:$W$343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View'!$X$23:$X$343</c:f>
              <c:numCache>
                <c:formatCode>0.00%</c:formatCode>
                <c:ptCount val="321"/>
                <c:pt idx="0">
                  <c:v>4.2365477729593513E-3</c:v>
                </c:pt>
                <c:pt idx="1">
                  <c:v>4.2365477729593513E-3</c:v>
                </c:pt>
                <c:pt idx="2">
                  <c:v>4.2365477729593513E-3</c:v>
                </c:pt>
                <c:pt idx="3">
                  <c:v>4.2365477729593513E-3</c:v>
                </c:pt>
                <c:pt idx="4">
                  <c:v>4.2365477729593513E-3</c:v>
                </c:pt>
                <c:pt idx="5">
                  <c:v>4.2365477729593513E-3</c:v>
                </c:pt>
                <c:pt idx="6">
                  <c:v>4.2365477729593513E-3</c:v>
                </c:pt>
                <c:pt idx="7">
                  <c:v>4.2365477729593513E-3</c:v>
                </c:pt>
                <c:pt idx="8">
                  <c:v>4.2365477729593513E-3</c:v>
                </c:pt>
                <c:pt idx="9">
                  <c:v>4.2365477729593513E-3</c:v>
                </c:pt>
                <c:pt idx="10">
                  <c:v>4.2365477729593513E-3</c:v>
                </c:pt>
                <c:pt idx="11">
                  <c:v>4.2365477729593513E-3</c:v>
                </c:pt>
                <c:pt idx="12">
                  <c:v>4.2365477729593513E-3</c:v>
                </c:pt>
                <c:pt idx="13">
                  <c:v>4.2365477729593513E-3</c:v>
                </c:pt>
                <c:pt idx="14">
                  <c:v>4.2365477729593513E-3</c:v>
                </c:pt>
                <c:pt idx="15">
                  <c:v>4.2365477729593513E-3</c:v>
                </c:pt>
                <c:pt idx="16">
                  <c:v>4.2365477729593513E-3</c:v>
                </c:pt>
                <c:pt idx="17">
                  <c:v>4.2365477729593513E-3</c:v>
                </c:pt>
                <c:pt idx="18">
                  <c:v>4.2365477729593513E-3</c:v>
                </c:pt>
                <c:pt idx="19">
                  <c:v>4.2365477729593513E-3</c:v>
                </c:pt>
                <c:pt idx="20">
                  <c:v>4.2365477729593513E-3</c:v>
                </c:pt>
                <c:pt idx="21">
                  <c:v>4.2365477729593513E-3</c:v>
                </c:pt>
                <c:pt idx="22">
                  <c:v>4.2365477729593513E-3</c:v>
                </c:pt>
                <c:pt idx="23">
                  <c:v>4.2365477729593513E-3</c:v>
                </c:pt>
                <c:pt idx="24">
                  <c:v>4.2365477729593513E-3</c:v>
                </c:pt>
                <c:pt idx="25">
                  <c:v>4.2365477729593513E-3</c:v>
                </c:pt>
                <c:pt idx="26">
                  <c:v>4.2365477729593513E-3</c:v>
                </c:pt>
                <c:pt idx="27">
                  <c:v>4.2365477729593513E-3</c:v>
                </c:pt>
                <c:pt idx="28">
                  <c:v>4.2365477729593513E-3</c:v>
                </c:pt>
                <c:pt idx="29">
                  <c:v>4.2365477729593513E-3</c:v>
                </c:pt>
                <c:pt idx="30">
                  <c:v>4.2365477729593513E-3</c:v>
                </c:pt>
                <c:pt idx="31">
                  <c:v>4.2365477729593513E-3</c:v>
                </c:pt>
                <c:pt idx="32">
                  <c:v>4.2365477729593513E-3</c:v>
                </c:pt>
                <c:pt idx="33">
                  <c:v>4.2365477729593513E-3</c:v>
                </c:pt>
                <c:pt idx="34">
                  <c:v>4.2365477729593513E-3</c:v>
                </c:pt>
                <c:pt idx="35">
                  <c:v>4.2365477729593513E-3</c:v>
                </c:pt>
                <c:pt idx="36">
                  <c:v>4.2651918710269613E-3</c:v>
                </c:pt>
                <c:pt idx="37">
                  <c:v>4.2978640453853285E-3</c:v>
                </c:pt>
                <c:pt idx="38">
                  <c:v>4.3305362197436957E-3</c:v>
                </c:pt>
                <c:pt idx="39">
                  <c:v>4.363208394102063E-3</c:v>
                </c:pt>
                <c:pt idx="40">
                  <c:v>4.3958805684604302E-3</c:v>
                </c:pt>
                <c:pt idx="41">
                  <c:v>4.4285527428187975E-3</c:v>
                </c:pt>
                <c:pt idx="42">
                  <c:v>4.4612249171771656E-3</c:v>
                </c:pt>
                <c:pt idx="43">
                  <c:v>4.4938970915355328E-3</c:v>
                </c:pt>
                <c:pt idx="44">
                  <c:v>4.5265692658939E-3</c:v>
                </c:pt>
                <c:pt idx="45">
                  <c:v>4.5592414402522673E-3</c:v>
                </c:pt>
                <c:pt idx="46">
                  <c:v>4.5919136146106345E-3</c:v>
                </c:pt>
                <c:pt idx="47">
                  <c:v>4.6245857889690017E-3</c:v>
                </c:pt>
                <c:pt idx="48">
                  <c:v>4.657257963327369E-3</c:v>
                </c:pt>
                <c:pt idx="49">
                  <c:v>4.6899301376857362E-3</c:v>
                </c:pt>
                <c:pt idx="50">
                  <c:v>4.7226023120441035E-3</c:v>
                </c:pt>
                <c:pt idx="51">
                  <c:v>4.7552744864024707E-3</c:v>
                </c:pt>
                <c:pt idx="52">
                  <c:v>4.7879466607608379E-3</c:v>
                </c:pt>
                <c:pt idx="53">
                  <c:v>4.820618835119206E-3</c:v>
                </c:pt>
                <c:pt idx="54">
                  <c:v>4.8532910094775733E-3</c:v>
                </c:pt>
                <c:pt idx="55">
                  <c:v>4.8859631838359405E-3</c:v>
                </c:pt>
                <c:pt idx="56">
                  <c:v>4.9716272776350896E-3</c:v>
                </c:pt>
                <c:pt idx="57">
                  <c:v>5.0733782041216162E-3</c:v>
                </c:pt>
                <c:pt idx="58">
                  <c:v>5.1751291306081429E-3</c:v>
                </c:pt>
                <c:pt idx="59">
                  <c:v>5.2768800570946704E-3</c:v>
                </c:pt>
                <c:pt idx="60">
                  <c:v>5.3786309835811962E-3</c:v>
                </c:pt>
                <c:pt idx="61">
                  <c:v>5.4803819100677229E-3</c:v>
                </c:pt>
                <c:pt idx="62">
                  <c:v>5.5821328365542495E-3</c:v>
                </c:pt>
                <c:pt idx="63">
                  <c:v>5.6838837630407753E-3</c:v>
                </c:pt>
                <c:pt idx="64">
                  <c:v>5.785634689527302E-3</c:v>
                </c:pt>
                <c:pt idx="65">
                  <c:v>5.8873856160138287E-3</c:v>
                </c:pt>
                <c:pt idx="66">
                  <c:v>5.9891365425003545E-3</c:v>
                </c:pt>
                <c:pt idx="67">
                  <c:v>6.0908874689868811E-3</c:v>
                </c:pt>
                <c:pt idx="68">
                  <c:v>6.1926383954734078E-3</c:v>
                </c:pt>
                <c:pt idx="69">
                  <c:v>6.2943893219599336E-3</c:v>
                </c:pt>
                <c:pt idx="70">
                  <c:v>6.3961402484464603E-3</c:v>
                </c:pt>
                <c:pt idx="71">
                  <c:v>6.4978911749329869E-3</c:v>
                </c:pt>
                <c:pt idx="72">
                  <c:v>6.5996421014195136E-3</c:v>
                </c:pt>
                <c:pt idx="73">
                  <c:v>6.7013930279060403E-3</c:v>
                </c:pt>
                <c:pt idx="74">
                  <c:v>6.8031439543925661E-3</c:v>
                </c:pt>
                <c:pt idx="75">
                  <c:v>6.9048948808790927E-3</c:v>
                </c:pt>
                <c:pt idx="76">
                  <c:v>7.1222667701408655E-3</c:v>
                </c:pt>
                <c:pt idx="77">
                  <c:v>7.3646898680039463E-3</c:v>
                </c:pt>
                <c:pt idx="78">
                  <c:v>7.6071129658670271E-3</c:v>
                </c:pt>
                <c:pt idx="79">
                  <c:v>7.8495360637301087E-3</c:v>
                </c:pt>
                <c:pt idx="80">
                  <c:v>8.0919591615931895E-3</c:v>
                </c:pt>
                <c:pt idx="81">
                  <c:v>8.3343822594562703E-3</c:v>
                </c:pt>
                <c:pt idx="82">
                  <c:v>8.576805357319351E-3</c:v>
                </c:pt>
                <c:pt idx="83">
                  <c:v>8.8192284551824318E-3</c:v>
                </c:pt>
                <c:pt idx="84">
                  <c:v>9.0616515530455126E-3</c:v>
                </c:pt>
                <c:pt idx="85">
                  <c:v>9.3040746509085934E-3</c:v>
                </c:pt>
                <c:pt idx="86">
                  <c:v>9.5464977487716759E-3</c:v>
                </c:pt>
                <c:pt idx="87">
                  <c:v>9.7889208466347567E-3</c:v>
                </c:pt>
                <c:pt idx="88">
                  <c:v>1.0031343944497837E-2</c:v>
                </c:pt>
                <c:pt idx="89">
                  <c:v>1.0273767042360918E-2</c:v>
                </c:pt>
                <c:pt idx="90">
                  <c:v>1.0516190140223999E-2</c:v>
                </c:pt>
                <c:pt idx="91">
                  <c:v>1.075861323808708E-2</c:v>
                </c:pt>
                <c:pt idx="92">
                  <c:v>1.1001036335950162E-2</c:v>
                </c:pt>
                <c:pt idx="93">
                  <c:v>1.1243459433813243E-2</c:v>
                </c:pt>
                <c:pt idx="94">
                  <c:v>1.1485882531676324E-2</c:v>
                </c:pt>
                <c:pt idx="95">
                  <c:v>1.1728305629539405E-2</c:v>
                </c:pt>
                <c:pt idx="96">
                  <c:v>1.1943993048745757E-2</c:v>
                </c:pt>
                <c:pt idx="97">
                  <c:v>1.2155920763141004E-2</c:v>
                </c:pt>
                <c:pt idx="98">
                  <c:v>1.2367848477536253E-2</c:v>
                </c:pt>
                <c:pt idx="99">
                  <c:v>1.2579776191931499E-2</c:v>
                </c:pt>
                <c:pt idx="100">
                  <c:v>1.2791703906326746E-2</c:v>
                </c:pt>
                <c:pt idx="101">
                  <c:v>1.3003631620721996E-2</c:v>
                </c:pt>
                <c:pt idx="102">
                  <c:v>1.3215559335117243E-2</c:v>
                </c:pt>
                <c:pt idx="103">
                  <c:v>1.342748704951249E-2</c:v>
                </c:pt>
                <c:pt idx="104">
                  <c:v>1.3639414763907738E-2</c:v>
                </c:pt>
                <c:pt idx="105">
                  <c:v>1.3851342478302985E-2</c:v>
                </c:pt>
                <c:pt idx="106">
                  <c:v>1.4063270192698232E-2</c:v>
                </c:pt>
                <c:pt idx="107">
                  <c:v>1.427519790709348E-2</c:v>
                </c:pt>
                <c:pt idx="108">
                  <c:v>1.4487125621488727E-2</c:v>
                </c:pt>
                <c:pt idx="109">
                  <c:v>1.4699053335883974E-2</c:v>
                </c:pt>
                <c:pt idx="110">
                  <c:v>1.4910981050279222E-2</c:v>
                </c:pt>
                <c:pt idx="111">
                  <c:v>1.5122908764674469E-2</c:v>
                </c:pt>
                <c:pt idx="112">
                  <c:v>1.5334836479069715E-2</c:v>
                </c:pt>
                <c:pt idx="113">
                  <c:v>1.5546764193464964E-2</c:v>
                </c:pt>
                <c:pt idx="114">
                  <c:v>1.5758691907860212E-2</c:v>
                </c:pt>
                <c:pt idx="115">
                  <c:v>1.5970619622255457E-2</c:v>
                </c:pt>
                <c:pt idx="116">
                  <c:v>1.6202650027472513E-2</c:v>
                </c:pt>
                <c:pt idx="117">
                  <c:v>1.6439036015700965E-2</c:v>
                </c:pt>
                <c:pt idx="118">
                  <c:v>1.6675422003929415E-2</c:v>
                </c:pt>
                <c:pt idx="119">
                  <c:v>1.6911807992157867E-2</c:v>
                </c:pt>
                <c:pt idx="120">
                  <c:v>1.7148193980386316E-2</c:v>
                </c:pt>
                <c:pt idx="121">
                  <c:v>1.7384579968614769E-2</c:v>
                </c:pt>
                <c:pt idx="122">
                  <c:v>1.7620965956843218E-2</c:v>
                </c:pt>
                <c:pt idx="123">
                  <c:v>1.7857351945071671E-2</c:v>
                </c:pt>
                <c:pt idx="124">
                  <c:v>1.809373793330012E-2</c:v>
                </c:pt>
                <c:pt idx="125">
                  <c:v>1.8330123921528572E-2</c:v>
                </c:pt>
                <c:pt idx="126">
                  <c:v>1.8566509909757022E-2</c:v>
                </c:pt>
                <c:pt idx="127">
                  <c:v>1.8802895897985474E-2</c:v>
                </c:pt>
                <c:pt idx="128">
                  <c:v>1.9039281886213923E-2</c:v>
                </c:pt>
                <c:pt idx="129">
                  <c:v>1.9275667874442376E-2</c:v>
                </c:pt>
                <c:pt idx="130">
                  <c:v>1.9512053862670825E-2</c:v>
                </c:pt>
                <c:pt idx="131">
                  <c:v>1.9748439850899278E-2</c:v>
                </c:pt>
                <c:pt idx="132">
                  <c:v>1.9984825839127727E-2</c:v>
                </c:pt>
                <c:pt idx="133">
                  <c:v>2.0221211827356179E-2</c:v>
                </c:pt>
                <c:pt idx="134">
                  <c:v>2.0457597815584629E-2</c:v>
                </c:pt>
                <c:pt idx="135">
                  <c:v>2.0693983803813081E-2</c:v>
                </c:pt>
                <c:pt idx="136">
                  <c:v>2.0818472378685983E-2</c:v>
                </c:pt>
                <c:pt idx="137">
                  <c:v>2.0918716513998476E-2</c:v>
                </c:pt>
                <c:pt idx="138">
                  <c:v>2.1018960649310973E-2</c:v>
                </c:pt>
                <c:pt idx="139">
                  <c:v>2.1119204784623466E-2</c:v>
                </c:pt>
                <c:pt idx="140">
                  <c:v>2.1219448919935959E-2</c:v>
                </c:pt>
                <c:pt idx="141">
                  <c:v>2.1319693055248456E-2</c:v>
                </c:pt>
                <c:pt idx="142">
                  <c:v>2.1419937190560949E-2</c:v>
                </c:pt>
                <c:pt idx="143">
                  <c:v>2.1520181325873446E-2</c:v>
                </c:pt>
                <c:pt idx="144">
                  <c:v>2.1620425461185939E-2</c:v>
                </c:pt>
                <c:pt idx="145">
                  <c:v>2.1720669596498432E-2</c:v>
                </c:pt>
                <c:pt idx="146">
                  <c:v>2.1820913731810929E-2</c:v>
                </c:pt>
                <c:pt idx="147">
                  <c:v>2.1921157867123422E-2</c:v>
                </c:pt>
                <c:pt idx="148">
                  <c:v>2.2021402002435918E-2</c:v>
                </c:pt>
                <c:pt idx="149">
                  <c:v>2.2121646137748412E-2</c:v>
                </c:pt>
                <c:pt idx="150">
                  <c:v>2.2221890273060905E-2</c:v>
                </c:pt>
                <c:pt idx="151">
                  <c:v>2.2322134408373401E-2</c:v>
                </c:pt>
                <c:pt idx="152">
                  <c:v>2.2422378543685895E-2</c:v>
                </c:pt>
                <c:pt idx="153">
                  <c:v>2.2522622678998391E-2</c:v>
                </c:pt>
                <c:pt idx="154">
                  <c:v>2.2622866814310885E-2</c:v>
                </c:pt>
                <c:pt idx="155">
                  <c:v>2.2723110949623378E-2</c:v>
                </c:pt>
                <c:pt idx="156">
                  <c:v>2.2823291752093848E-2</c:v>
                </c:pt>
                <c:pt idx="157">
                  <c:v>2.2923458832448545E-2</c:v>
                </c:pt>
                <c:pt idx="158">
                  <c:v>2.3023625912803238E-2</c:v>
                </c:pt>
                <c:pt idx="159">
                  <c:v>2.3123792993157935E-2</c:v>
                </c:pt>
                <c:pt idx="160">
                  <c:v>2.3223960073512632E-2</c:v>
                </c:pt>
                <c:pt idx="161">
                  <c:v>2.3324127153867325E-2</c:v>
                </c:pt>
                <c:pt idx="162">
                  <c:v>2.3424294234222022E-2</c:v>
                </c:pt>
                <c:pt idx="163">
                  <c:v>2.3524461314576719E-2</c:v>
                </c:pt>
                <c:pt idx="164">
                  <c:v>2.3624628394931416E-2</c:v>
                </c:pt>
                <c:pt idx="165">
                  <c:v>2.3724795475286109E-2</c:v>
                </c:pt>
                <c:pt idx="166">
                  <c:v>2.3824962555640806E-2</c:v>
                </c:pt>
                <c:pt idx="167">
                  <c:v>2.3925129635995503E-2</c:v>
                </c:pt>
                <c:pt idx="168">
                  <c:v>2.4025296716350199E-2</c:v>
                </c:pt>
                <c:pt idx="169">
                  <c:v>2.4125463796704893E-2</c:v>
                </c:pt>
                <c:pt idx="170">
                  <c:v>2.422563087705959E-2</c:v>
                </c:pt>
                <c:pt idx="171">
                  <c:v>2.4325797957414286E-2</c:v>
                </c:pt>
                <c:pt idx="172">
                  <c:v>2.4425965037768983E-2</c:v>
                </c:pt>
                <c:pt idx="173">
                  <c:v>2.4526132118123677E-2</c:v>
                </c:pt>
                <c:pt idx="174">
                  <c:v>2.4626299198478373E-2</c:v>
                </c:pt>
                <c:pt idx="175">
                  <c:v>2.472646627883307E-2</c:v>
                </c:pt>
                <c:pt idx="176">
                  <c:v>2.4813534738149203E-2</c:v>
                </c:pt>
                <c:pt idx="177">
                  <c:v>2.4895313369738218E-2</c:v>
                </c:pt>
                <c:pt idx="178">
                  <c:v>2.4977092001327229E-2</c:v>
                </c:pt>
                <c:pt idx="179">
                  <c:v>2.5058870632916244E-2</c:v>
                </c:pt>
                <c:pt idx="180">
                  <c:v>2.5140649264505256E-2</c:v>
                </c:pt>
                <c:pt idx="181">
                  <c:v>2.522242789609427E-2</c:v>
                </c:pt>
                <c:pt idx="182">
                  <c:v>2.5304206527683285E-2</c:v>
                </c:pt>
                <c:pt idx="183">
                  <c:v>2.53859851592723E-2</c:v>
                </c:pt>
                <c:pt idx="184">
                  <c:v>2.5467763790861315E-2</c:v>
                </c:pt>
                <c:pt idx="185">
                  <c:v>2.554954242245033E-2</c:v>
                </c:pt>
                <c:pt idx="186">
                  <c:v>2.5631321054039344E-2</c:v>
                </c:pt>
                <c:pt idx="187">
                  <c:v>2.5713099685628359E-2</c:v>
                </c:pt>
                <c:pt idx="188">
                  <c:v>2.5794878317217371E-2</c:v>
                </c:pt>
                <c:pt idx="189">
                  <c:v>2.5876656948806386E-2</c:v>
                </c:pt>
                <c:pt idx="190">
                  <c:v>2.59584355803954E-2</c:v>
                </c:pt>
                <c:pt idx="191">
                  <c:v>2.6040214211984415E-2</c:v>
                </c:pt>
                <c:pt idx="192">
                  <c:v>2.612199284357343E-2</c:v>
                </c:pt>
                <c:pt idx="193">
                  <c:v>2.6203771475162445E-2</c:v>
                </c:pt>
                <c:pt idx="194">
                  <c:v>2.628555010675146E-2</c:v>
                </c:pt>
                <c:pt idx="195">
                  <c:v>2.6367328738340474E-2</c:v>
                </c:pt>
                <c:pt idx="196">
                  <c:v>2.6449647821035045E-2</c:v>
                </c:pt>
                <c:pt idx="197">
                  <c:v>2.6532130969243804E-2</c:v>
                </c:pt>
                <c:pt idx="198">
                  <c:v>2.6614614117452563E-2</c:v>
                </c:pt>
                <c:pt idx="199">
                  <c:v>2.6697097265661322E-2</c:v>
                </c:pt>
                <c:pt idx="200">
                  <c:v>2.6779580413870081E-2</c:v>
                </c:pt>
                <c:pt idx="201">
                  <c:v>2.686206356207884E-2</c:v>
                </c:pt>
                <c:pt idx="202">
                  <c:v>2.6944546710287599E-2</c:v>
                </c:pt>
                <c:pt idx="203">
                  <c:v>2.7027029858496358E-2</c:v>
                </c:pt>
                <c:pt idx="204">
                  <c:v>2.7109513006705117E-2</c:v>
                </c:pt>
                <c:pt idx="205">
                  <c:v>2.7191996154913876E-2</c:v>
                </c:pt>
                <c:pt idx="206">
                  <c:v>2.7274479303122635E-2</c:v>
                </c:pt>
                <c:pt idx="207">
                  <c:v>2.7356962451331394E-2</c:v>
                </c:pt>
                <c:pt idx="208">
                  <c:v>2.7439445599540153E-2</c:v>
                </c:pt>
                <c:pt idx="209">
                  <c:v>2.7521928747748912E-2</c:v>
                </c:pt>
                <c:pt idx="210">
                  <c:v>2.7604411895957671E-2</c:v>
                </c:pt>
                <c:pt idx="211">
                  <c:v>2.768689504416643E-2</c:v>
                </c:pt>
                <c:pt idx="212">
                  <c:v>2.776937819237519E-2</c:v>
                </c:pt>
                <c:pt idx="213">
                  <c:v>2.7851861340583949E-2</c:v>
                </c:pt>
                <c:pt idx="214">
                  <c:v>2.7934344488792708E-2</c:v>
                </c:pt>
                <c:pt idx="215">
                  <c:v>2.8016827637001467E-2</c:v>
                </c:pt>
                <c:pt idx="216">
                  <c:v>2.8065245568251039E-2</c:v>
                </c:pt>
                <c:pt idx="217">
                  <c:v>2.8103322272923722E-2</c:v>
                </c:pt>
                <c:pt idx="218">
                  <c:v>2.8141398977596405E-2</c:v>
                </c:pt>
                <c:pt idx="219">
                  <c:v>2.8179475682269087E-2</c:v>
                </c:pt>
                <c:pt idx="220">
                  <c:v>2.821755238694177E-2</c:v>
                </c:pt>
                <c:pt idx="221">
                  <c:v>2.8255629091614453E-2</c:v>
                </c:pt>
                <c:pt idx="222">
                  <c:v>2.8293705796287136E-2</c:v>
                </c:pt>
                <c:pt idx="223">
                  <c:v>2.8331782500959819E-2</c:v>
                </c:pt>
                <c:pt idx="224">
                  <c:v>2.8369859205632501E-2</c:v>
                </c:pt>
                <c:pt idx="225">
                  <c:v>2.8407935910305184E-2</c:v>
                </c:pt>
                <c:pt idx="226">
                  <c:v>2.8446012614977867E-2</c:v>
                </c:pt>
                <c:pt idx="227">
                  <c:v>2.848408931965055E-2</c:v>
                </c:pt>
                <c:pt idx="228">
                  <c:v>2.8522166024323233E-2</c:v>
                </c:pt>
                <c:pt idx="229">
                  <c:v>2.8560242728995915E-2</c:v>
                </c:pt>
                <c:pt idx="230">
                  <c:v>2.8598319433668598E-2</c:v>
                </c:pt>
                <c:pt idx="231">
                  <c:v>2.8636396138341281E-2</c:v>
                </c:pt>
                <c:pt idx="232">
                  <c:v>2.8674472843013964E-2</c:v>
                </c:pt>
                <c:pt idx="233">
                  <c:v>2.8712549547686646E-2</c:v>
                </c:pt>
                <c:pt idx="234">
                  <c:v>2.8750626252359329E-2</c:v>
                </c:pt>
                <c:pt idx="235">
                  <c:v>2.8788702957032012E-2</c:v>
                </c:pt>
                <c:pt idx="236">
                  <c:v>2.8826779661704695E-2</c:v>
                </c:pt>
                <c:pt idx="237">
                  <c:v>2.8864856366377378E-2</c:v>
                </c:pt>
                <c:pt idx="238">
                  <c:v>2.890293307105006E-2</c:v>
                </c:pt>
                <c:pt idx="239">
                  <c:v>2.8941009775722743E-2</c:v>
                </c:pt>
                <c:pt idx="240">
                  <c:v>2.8979086480395426E-2</c:v>
                </c:pt>
                <c:pt idx="241">
                  <c:v>2.9017163185068109E-2</c:v>
                </c:pt>
                <c:pt idx="242">
                  <c:v>2.9055239889740792E-2</c:v>
                </c:pt>
                <c:pt idx="243">
                  <c:v>2.9093316594413478E-2</c:v>
                </c:pt>
                <c:pt idx="244">
                  <c:v>2.9131393299086161E-2</c:v>
                </c:pt>
                <c:pt idx="245">
                  <c:v>2.9169470003758843E-2</c:v>
                </c:pt>
                <c:pt idx="246">
                  <c:v>2.9207546708431526E-2</c:v>
                </c:pt>
                <c:pt idx="247">
                  <c:v>2.9245623413104209E-2</c:v>
                </c:pt>
                <c:pt idx="248">
                  <c:v>2.9283700117776892E-2</c:v>
                </c:pt>
                <c:pt idx="249">
                  <c:v>2.9321776822449575E-2</c:v>
                </c:pt>
                <c:pt idx="250">
                  <c:v>2.9359853527122257E-2</c:v>
                </c:pt>
                <c:pt idx="251">
                  <c:v>2.939793023179494E-2</c:v>
                </c:pt>
                <c:pt idx="252">
                  <c:v>2.9436006936467623E-2</c:v>
                </c:pt>
                <c:pt idx="253">
                  <c:v>2.9474083641140306E-2</c:v>
                </c:pt>
                <c:pt idx="254">
                  <c:v>2.9512160345812988E-2</c:v>
                </c:pt>
                <c:pt idx="255">
                  <c:v>2.9550237050485671E-2</c:v>
                </c:pt>
                <c:pt idx="256">
                  <c:v>2.9544029186189626E-2</c:v>
                </c:pt>
                <c:pt idx="257">
                  <c:v>2.9524377792028125E-2</c:v>
                </c:pt>
                <c:pt idx="258">
                  <c:v>2.9504726397866624E-2</c:v>
                </c:pt>
                <c:pt idx="259">
                  <c:v>2.9485075003705119E-2</c:v>
                </c:pt>
                <c:pt idx="260">
                  <c:v>2.9465423609543618E-2</c:v>
                </c:pt>
                <c:pt idx="261">
                  <c:v>2.9445772215382117E-2</c:v>
                </c:pt>
                <c:pt idx="262">
                  <c:v>2.9426120821220616E-2</c:v>
                </c:pt>
                <c:pt idx="263">
                  <c:v>2.9406469427059115E-2</c:v>
                </c:pt>
                <c:pt idx="264">
                  <c:v>2.9386818032897614E-2</c:v>
                </c:pt>
                <c:pt idx="265">
                  <c:v>2.9367166638736113E-2</c:v>
                </c:pt>
                <c:pt idx="266">
                  <c:v>2.9347515244574612E-2</c:v>
                </c:pt>
                <c:pt idx="267">
                  <c:v>2.9327863850413111E-2</c:v>
                </c:pt>
                <c:pt idx="268">
                  <c:v>2.930821245625161E-2</c:v>
                </c:pt>
                <c:pt idx="269">
                  <c:v>2.9288561062090109E-2</c:v>
                </c:pt>
                <c:pt idx="270">
                  <c:v>2.9268909667928607E-2</c:v>
                </c:pt>
                <c:pt idx="271">
                  <c:v>2.9249258273767106E-2</c:v>
                </c:pt>
                <c:pt idx="272">
                  <c:v>2.9229606879605602E-2</c:v>
                </c:pt>
                <c:pt idx="273">
                  <c:v>2.9209955485444101E-2</c:v>
                </c:pt>
                <c:pt idx="274">
                  <c:v>2.91903040912826E-2</c:v>
                </c:pt>
                <c:pt idx="275">
                  <c:v>2.9170652697121099E-2</c:v>
                </c:pt>
                <c:pt idx="276">
                  <c:v>2.9151001302959598E-2</c:v>
                </c:pt>
                <c:pt idx="277">
                  <c:v>2.9131349908798097E-2</c:v>
                </c:pt>
                <c:pt idx="278">
                  <c:v>2.9111698514636596E-2</c:v>
                </c:pt>
                <c:pt idx="279">
                  <c:v>2.9092047120475095E-2</c:v>
                </c:pt>
                <c:pt idx="280">
                  <c:v>2.9072395726313593E-2</c:v>
                </c:pt>
                <c:pt idx="281">
                  <c:v>2.9052744332152092E-2</c:v>
                </c:pt>
                <c:pt idx="282">
                  <c:v>2.9033092937990591E-2</c:v>
                </c:pt>
                <c:pt idx="283">
                  <c:v>2.901344154382909E-2</c:v>
                </c:pt>
                <c:pt idx="284">
                  <c:v>2.8993790149667589E-2</c:v>
                </c:pt>
                <c:pt idx="285">
                  <c:v>2.8974138755506085E-2</c:v>
                </c:pt>
                <c:pt idx="286">
                  <c:v>2.8954487361344584E-2</c:v>
                </c:pt>
                <c:pt idx="287">
                  <c:v>2.8934835967183083E-2</c:v>
                </c:pt>
                <c:pt idx="288">
                  <c:v>2.8915184573021582E-2</c:v>
                </c:pt>
                <c:pt idx="289">
                  <c:v>2.8895533178860081E-2</c:v>
                </c:pt>
                <c:pt idx="290">
                  <c:v>2.8875881784698579E-2</c:v>
                </c:pt>
                <c:pt idx="291">
                  <c:v>2.8856230390537078E-2</c:v>
                </c:pt>
                <c:pt idx="292">
                  <c:v>2.8836578996375577E-2</c:v>
                </c:pt>
                <c:pt idx="293">
                  <c:v>2.8816927602214076E-2</c:v>
                </c:pt>
                <c:pt idx="294">
                  <c:v>2.8797276208052575E-2</c:v>
                </c:pt>
                <c:pt idx="295">
                  <c:v>2.8777624813891074E-2</c:v>
                </c:pt>
                <c:pt idx="296">
                  <c:v>2.8757973419729573E-2</c:v>
                </c:pt>
                <c:pt idx="297">
                  <c:v>2.8738322025568072E-2</c:v>
                </c:pt>
                <c:pt idx="298">
                  <c:v>2.8718670631406568E-2</c:v>
                </c:pt>
                <c:pt idx="299">
                  <c:v>2.8699019237245067E-2</c:v>
                </c:pt>
                <c:pt idx="300">
                  <c:v>2.8679367843083566E-2</c:v>
                </c:pt>
                <c:pt idx="301">
                  <c:v>2.8659716448922064E-2</c:v>
                </c:pt>
                <c:pt idx="302">
                  <c:v>2.8640065054760563E-2</c:v>
                </c:pt>
                <c:pt idx="303">
                  <c:v>2.8620413660599062E-2</c:v>
                </c:pt>
                <c:pt idx="304">
                  <c:v>2.8600762266437561E-2</c:v>
                </c:pt>
                <c:pt idx="305">
                  <c:v>2.858111087227606E-2</c:v>
                </c:pt>
                <c:pt idx="306">
                  <c:v>2.8561459478114559E-2</c:v>
                </c:pt>
                <c:pt idx="307">
                  <c:v>2.8541808083953058E-2</c:v>
                </c:pt>
                <c:pt idx="308">
                  <c:v>2.8522156689791557E-2</c:v>
                </c:pt>
                <c:pt idx="309">
                  <c:v>2.8502505295630056E-2</c:v>
                </c:pt>
                <c:pt idx="310">
                  <c:v>2.8482853901468555E-2</c:v>
                </c:pt>
                <c:pt idx="311">
                  <c:v>2.846320250730705E-2</c:v>
                </c:pt>
                <c:pt idx="312">
                  <c:v>2.8443551113145549E-2</c:v>
                </c:pt>
                <c:pt idx="313">
                  <c:v>2.8423899718984048E-2</c:v>
                </c:pt>
                <c:pt idx="314">
                  <c:v>2.8404248324822547E-2</c:v>
                </c:pt>
                <c:pt idx="315">
                  <c:v>2.8384596930661046E-2</c:v>
                </c:pt>
                <c:pt idx="316">
                  <c:v>2.8363877999837583E-2</c:v>
                </c:pt>
                <c:pt idx="317">
                  <c:v>2.83427279484391E-2</c:v>
                </c:pt>
                <c:pt idx="318">
                  <c:v>2.8321577897040616E-2</c:v>
                </c:pt>
                <c:pt idx="319">
                  <c:v>2.8300427845642132E-2</c:v>
                </c:pt>
                <c:pt idx="320">
                  <c:v>2.8279277794243649E-2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90144"/>
        <c:axId val="129090704"/>
      </c:scatterChart>
      <c:valAx>
        <c:axId val="1290901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6452861075973"/>
              <c:y val="0.91394262841894602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129090704"/>
        <c:crosses val="autoZero"/>
        <c:crossBetween val="midCat"/>
      </c:valAx>
      <c:valAx>
        <c:axId val="12909070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5150680854230199E-2"/>
              <c:y val="0.48912608405603702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129090144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sz="1300" b="1" strike="noStrike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432129883608902"/>
          <c:y val="5.25473459589224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689673066943406E-2"/>
          <c:y val="0.33235529474526498"/>
          <c:w val="0.81444139669360205"/>
          <c:h val="0.465990930914911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View'!$AB$17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View'!$AA$23:$AA$343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View'!$AB$23:$AB$343</c:f>
              <c:numCache>
                <c:formatCode>0.00%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3.2156526713654691E-3</c:v>
                </c:pt>
                <c:pt idx="21">
                  <c:v>3.2553220561525337E-3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3.2724562285436939E-3</c:v>
                </c:pt>
                <c:pt idx="25">
                  <c:v>3.2606790906850491E-3</c:v>
                </c:pt>
                <c:pt idx="26">
                  <c:v>3.2541088550839554E-3</c:v>
                </c:pt>
                <c:pt idx="27">
                  <c:v>3.2480908666919954E-3</c:v>
                </c:pt>
                <c:pt idx="28">
                  <c:v>3.2420728783000355E-3</c:v>
                </c:pt>
                <c:pt idx="29">
                  <c:v>3.2360548899080755E-3</c:v>
                </c:pt>
                <c:pt idx="30">
                  <c:v>3.2300369015161156E-3</c:v>
                </c:pt>
                <c:pt idx="31">
                  <c:v>3.2167945193750736E-3</c:v>
                </c:pt>
                <c:pt idx="32">
                  <c:v>3.2029051765997854E-3</c:v>
                </c:pt>
                <c:pt idx="33">
                  <c:v>3.1890158338244976E-3</c:v>
                </c:pt>
                <c:pt idx="34">
                  <c:v>3.1751264910492094E-3</c:v>
                </c:pt>
                <c:pt idx="35">
                  <c:v>3.1612371482739213E-3</c:v>
                </c:pt>
                <c:pt idx="36">
                  <c:v>3.2345083351390429E-3</c:v>
                </c:pt>
                <c:pt idx="37">
                  <c:v>3.3200364714848461E-3</c:v>
                </c:pt>
                <c:pt idx="38">
                  <c:v>3.4055646078306493E-3</c:v>
                </c:pt>
                <c:pt idx="39">
                  <c:v>3.4910927441764521E-3</c:v>
                </c:pt>
                <c:pt idx="40">
                  <c:v>3.5766208805222549E-3</c:v>
                </c:pt>
                <c:pt idx="41">
                  <c:v>3.6452156842181498E-3</c:v>
                </c:pt>
                <c:pt idx="42">
                  <c:v>3.7074205510650234E-3</c:v>
                </c:pt>
                <c:pt idx="43">
                  <c:v>3.7696254179118969E-3</c:v>
                </c:pt>
                <c:pt idx="44">
                  <c:v>3.83183028475877E-3</c:v>
                </c:pt>
                <c:pt idx="45">
                  <c:v>3.8940351516056435E-3</c:v>
                </c:pt>
                <c:pt idx="46">
                  <c:v>4.0053181872745152E-3</c:v>
                </c:pt>
                <c:pt idx="47">
                  <c:v>4.1218064832729915E-3</c:v>
                </c:pt>
                <c:pt idx="48">
                  <c:v>4.2382947792714678E-3</c:v>
                </c:pt>
                <c:pt idx="49">
                  <c:v>4.354783075269944E-3</c:v>
                </c:pt>
                <c:pt idx="50">
                  <c:v>4.4712713712684203E-3</c:v>
                </c:pt>
                <c:pt idx="51">
                  <c:v>4.5877596672668965E-3</c:v>
                </c:pt>
                <c:pt idx="52">
                  <c:v>4.7042479632653728E-3</c:v>
                </c:pt>
                <c:pt idx="53">
                  <c:v>4.820736259263849E-3</c:v>
                </c:pt>
                <c:pt idx="54">
                  <c:v>4.9372245552623262E-3</c:v>
                </c:pt>
                <c:pt idx="55">
                  <c:v>5.0537128512608016E-3</c:v>
                </c:pt>
                <c:pt idx="56">
                  <c:v>5.1903731511771843E-3</c:v>
                </c:pt>
                <c:pt idx="57">
                  <c:v>5.3331570951400736E-3</c:v>
                </c:pt>
                <c:pt idx="58">
                  <c:v>5.4759410391029628E-3</c:v>
                </c:pt>
                <c:pt idx="59">
                  <c:v>5.6187249830658521E-3</c:v>
                </c:pt>
                <c:pt idx="60">
                  <c:v>5.7615089270287405E-3</c:v>
                </c:pt>
                <c:pt idx="61">
                  <c:v>5.9042928709916289E-3</c:v>
                </c:pt>
                <c:pt idx="62">
                  <c:v>6.0470768149545173E-3</c:v>
                </c:pt>
                <c:pt idx="63">
                  <c:v>6.1898607589174056E-3</c:v>
                </c:pt>
                <c:pt idx="64">
                  <c:v>6.332644702880294E-3</c:v>
                </c:pt>
                <c:pt idx="65">
                  <c:v>6.4754286468431824E-3</c:v>
                </c:pt>
                <c:pt idx="66">
                  <c:v>6.6182125908060708E-3</c:v>
                </c:pt>
                <c:pt idx="67">
                  <c:v>6.7609965347689592E-3</c:v>
                </c:pt>
                <c:pt idx="68">
                  <c:v>6.9037804787318476E-3</c:v>
                </c:pt>
                <c:pt idx="69">
                  <c:v>7.0465644226947368E-3</c:v>
                </c:pt>
                <c:pt idx="70">
                  <c:v>7.1893483666576243E-3</c:v>
                </c:pt>
                <c:pt idx="71">
                  <c:v>7.3321323106205136E-3</c:v>
                </c:pt>
                <c:pt idx="72">
                  <c:v>7.4749162545834011E-3</c:v>
                </c:pt>
                <c:pt idx="73">
                  <c:v>7.6177001985462903E-3</c:v>
                </c:pt>
                <c:pt idx="74">
                  <c:v>7.7604841425091787E-3</c:v>
                </c:pt>
                <c:pt idx="75">
                  <c:v>7.9032680864720671E-3</c:v>
                </c:pt>
                <c:pt idx="76">
                  <c:v>8.0939313076776476E-3</c:v>
                </c:pt>
                <c:pt idx="77">
                  <c:v>8.2949683722858113E-3</c:v>
                </c:pt>
                <c:pt idx="78">
                  <c:v>8.4960054368939768E-3</c:v>
                </c:pt>
                <c:pt idx="79">
                  <c:v>8.6970425015021422E-3</c:v>
                </c:pt>
                <c:pt idx="80">
                  <c:v>8.8980795661103076E-3</c:v>
                </c:pt>
                <c:pt idx="81">
                  <c:v>9.0991166307184731E-3</c:v>
                </c:pt>
                <c:pt idx="82">
                  <c:v>9.3001536953266385E-3</c:v>
                </c:pt>
                <c:pt idx="83">
                  <c:v>9.5011907599348022E-3</c:v>
                </c:pt>
                <c:pt idx="84">
                  <c:v>9.7022278245429677E-3</c:v>
                </c:pt>
                <c:pt idx="85">
                  <c:v>9.9032648891511331E-3</c:v>
                </c:pt>
                <c:pt idx="86">
                  <c:v>1.0104301953759299E-2</c:v>
                </c:pt>
                <c:pt idx="87">
                  <c:v>1.0305339018367464E-2</c:v>
                </c:pt>
                <c:pt idx="88">
                  <c:v>1.0506376082975629E-2</c:v>
                </c:pt>
                <c:pt idx="89">
                  <c:v>1.0707413147583795E-2</c:v>
                </c:pt>
                <c:pt idx="90">
                  <c:v>1.0908450212191959E-2</c:v>
                </c:pt>
                <c:pt idx="91">
                  <c:v>1.1109487276800124E-2</c:v>
                </c:pt>
                <c:pt idx="92">
                  <c:v>1.1310524341408289E-2</c:v>
                </c:pt>
                <c:pt idx="93">
                  <c:v>1.1511561406016455E-2</c:v>
                </c:pt>
                <c:pt idx="94">
                  <c:v>1.171259847062462E-2</c:v>
                </c:pt>
                <c:pt idx="95">
                  <c:v>1.1913635535232784E-2</c:v>
                </c:pt>
                <c:pt idx="96">
                  <c:v>1.217352643289301E-2</c:v>
                </c:pt>
                <c:pt idx="97">
                  <c:v>1.244169365082619E-2</c:v>
                </c:pt>
                <c:pt idx="98">
                  <c:v>1.2709860868759368E-2</c:v>
                </c:pt>
                <c:pt idx="99">
                  <c:v>1.2978028086692548E-2</c:v>
                </c:pt>
                <c:pt idx="100">
                  <c:v>1.3246195304625726E-2</c:v>
                </c:pt>
                <c:pt idx="101">
                  <c:v>1.3514362522558908E-2</c:v>
                </c:pt>
                <c:pt idx="102">
                  <c:v>1.3782529740492088E-2</c:v>
                </c:pt>
                <c:pt idx="103">
                  <c:v>1.4050696958425266E-2</c:v>
                </c:pt>
                <c:pt idx="104">
                  <c:v>1.4318864176358446E-2</c:v>
                </c:pt>
                <c:pt idx="105">
                  <c:v>1.4587031394291624E-2</c:v>
                </c:pt>
                <c:pt idx="106">
                  <c:v>1.4855198612224804E-2</c:v>
                </c:pt>
                <c:pt idx="107">
                  <c:v>1.5123365830157982E-2</c:v>
                </c:pt>
                <c:pt idx="108">
                  <c:v>1.5391533048091162E-2</c:v>
                </c:pt>
                <c:pt idx="109">
                  <c:v>1.565970026602434E-2</c:v>
                </c:pt>
                <c:pt idx="110">
                  <c:v>1.5927867483957518E-2</c:v>
                </c:pt>
                <c:pt idx="111">
                  <c:v>1.6196034701890696E-2</c:v>
                </c:pt>
                <c:pt idx="112">
                  <c:v>1.6464201919823878E-2</c:v>
                </c:pt>
                <c:pt idx="113">
                  <c:v>1.6732369137757056E-2</c:v>
                </c:pt>
                <c:pt idx="114">
                  <c:v>1.7000536355690234E-2</c:v>
                </c:pt>
                <c:pt idx="115">
                  <c:v>1.7268703573623416E-2</c:v>
                </c:pt>
                <c:pt idx="116">
                  <c:v>1.7440628463973901E-2</c:v>
                </c:pt>
                <c:pt idx="117">
                  <c:v>1.7591700850014779E-2</c:v>
                </c:pt>
                <c:pt idx="118">
                  <c:v>1.7742773236055658E-2</c:v>
                </c:pt>
                <c:pt idx="119">
                  <c:v>1.7893845622096539E-2</c:v>
                </c:pt>
                <c:pt idx="120">
                  <c:v>1.8044918008137418E-2</c:v>
                </c:pt>
                <c:pt idx="121">
                  <c:v>1.8195990394178296E-2</c:v>
                </c:pt>
                <c:pt idx="122">
                  <c:v>1.8347062780219175E-2</c:v>
                </c:pt>
                <c:pt idx="123">
                  <c:v>1.8498135166260057E-2</c:v>
                </c:pt>
                <c:pt idx="124">
                  <c:v>1.8649207552300935E-2</c:v>
                </c:pt>
                <c:pt idx="125">
                  <c:v>1.8800279938341814E-2</c:v>
                </c:pt>
                <c:pt idx="126">
                  <c:v>1.8951352324382692E-2</c:v>
                </c:pt>
                <c:pt idx="127">
                  <c:v>1.9102424710423574E-2</c:v>
                </c:pt>
                <c:pt idx="128">
                  <c:v>1.9253497096464452E-2</c:v>
                </c:pt>
                <c:pt idx="129">
                  <c:v>1.9404569482505331E-2</c:v>
                </c:pt>
                <c:pt idx="130">
                  <c:v>1.9555641868546209E-2</c:v>
                </c:pt>
                <c:pt idx="131">
                  <c:v>1.9706714254587091E-2</c:v>
                </c:pt>
                <c:pt idx="132">
                  <c:v>1.985778664062797E-2</c:v>
                </c:pt>
                <c:pt idx="133">
                  <c:v>2.0008859026668848E-2</c:v>
                </c:pt>
                <c:pt idx="134">
                  <c:v>2.0159931412709726E-2</c:v>
                </c:pt>
                <c:pt idx="135">
                  <c:v>2.0311003798750608E-2</c:v>
                </c:pt>
                <c:pt idx="136">
                  <c:v>2.0437263654769115E-2</c:v>
                </c:pt>
                <c:pt idx="137">
                  <c:v>2.0558147462616104E-2</c:v>
                </c:pt>
                <c:pt idx="138">
                  <c:v>2.067903127046309E-2</c:v>
                </c:pt>
                <c:pt idx="139">
                  <c:v>2.0799915078310076E-2</c:v>
                </c:pt>
                <c:pt idx="140">
                  <c:v>2.0920798886157062E-2</c:v>
                </c:pt>
                <c:pt idx="141">
                  <c:v>2.1041682694004051E-2</c:v>
                </c:pt>
                <c:pt idx="142">
                  <c:v>2.1162566501851037E-2</c:v>
                </c:pt>
                <c:pt idx="143">
                  <c:v>2.1283450309698023E-2</c:v>
                </c:pt>
                <c:pt idx="144">
                  <c:v>2.1404334117545012E-2</c:v>
                </c:pt>
                <c:pt idx="145">
                  <c:v>2.1525217925391998E-2</c:v>
                </c:pt>
                <c:pt idx="146">
                  <c:v>2.1646101733238984E-2</c:v>
                </c:pt>
                <c:pt idx="147">
                  <c:v>2.176698554108597E-2</c:v>
                </c:pt>
                <c:pt idx="148">
                  <c:v>2.188786934893296E-2</c:v>
                </c:pt>
                <c:pt idx="149">
                  <c:v>2.2008753156779946E-2</c:v>
                </c:pt>
                <c:pt idx="150">
                  <c:v>2.2129636964626932E-2</c:v>
                </c:pt>
                <c:pt idx="151">
                  <c:v>2.2250520772473921E-2</c:v>
                </c:pt>
                <c:pt idx="152">
                  <c:v>2.2371404580320907E-2</c:v>
                </c:pt>
                <c:pt idx="153">
                  <c:v>2.2492288388167893E-2</c:v>
                </c:pt>
                <c:pt idx="154">
                  <c:v>2.2613172196014879E-2</c:v>
                </c:pt>
                <c:pt idx="155">
                  <c:v>2.2734056003861868E-2</c:v>
                </c:pt>
                <c:pt idx="156">
                  <c:v>2.2817831514933624E-2</c:v>
                </c:pt>
                <c:pt idx="157">
                  <c:v>2.2893566895037402E-2</c:v>
                </c:pt>
                <c:pt idx="158">
                  <c:v>2.2969302275141178E-2</c:v>
                </c:pt>
                <c:pt idx="159">
                  <c:v>2.3045037655244953E-2</c:v>
                </c:pt>
                <c:pt idx="160">
                  <c:v>2.3120773035348728E-2</c:v>
                </c:pt>
                <c:pt idx="161">
                  <c:v>2.3196508415452503E-2</c:v>
                </c:pt>
                <c:pt idx="162">
                  <c:v>2.3272243795556279E-2</c:v>
                </c:pt>
                <c:pt idx="163">
                  <c:v>2.3347979175660054E-2</c:v>
                </c:pt>
                <c:pt idx="164">
                  <c:v>2.3423714555763829E-2</c:v>
                </c:pt>
                <c:pt idx="165">
                  <c:v>2.3499449935867604E-2</c:v>
                </c:pt>
                <c:pt idx="166">
                  <c:v>2.3575185315971383E-2</c:v>
                </c:pt>
                <c:pt idx="167">
                  <c:v>2.3650920696075158E-2</c:v>
                </c:pt>
                <c:pt idx="168">
                  <c:v>2.3726656076178933E-2</c:v>
                </c:pt>
                <c:pt idx="169">
                  <c:v>2.3802391456282709E-2</c:v>
                </c:pt>
                <c:pt idx="170">
                  <c:v>2.3878126836386484E-2</c:v>
                </c:pt>
                <c:pt idx="171">
                  <c:v>2.3953862216490259E-2</c:v>
                </c:pt>
                <c:pt idx="172">
                  <c:v>2.4029597596594034E-2</c:v>
                </c:pt>
                <c:pt idx="173">
                  <c:v>2.410533297669781E-2</c:v>
                </c:pt>
                <c:pt idx="174">
                  <c:v>2.4181068356801585E-2</c:v>
                </c:pt>
                <c:pt idx="175">
                  <c:v>2.4256803736905364E-2</c:v>
                </c:pt>
                <c:pt idx="176">
                  <c:v>2.4304689255956108E-2</c:v>
                </c:pt>
                <c:pt idx="177">
                  <c:v>2.4341327715735422E-2</c:v>
                </c:pt>
                <c:pt idx="178">
                  <c:v>2.4377966175514732E-2</c:v>
                </c:pt>
                <c:pt idx="179">
                  <c:v>2.4414604635294043E-2</c:v>
                </c:pt>
                <c:pt idx="180">
                  <c:v>2.4451243095073353E-2</c:v>
                </c:pt>
                <c:pt idx="181">
                  <c:v>2.4487881554852667E-2</c:v>
                </c:pt>
                <c:pt idx="182">
                  <c:v>2.4524520014631977E-2</c:v>
                </c:pt>
                <c:pt idx="183">
                  <c:v>2.4561158474411291E-2</c:v>
                </c:pt>
                <c:pt idx="184">
                  <c:v>2.4597796934190602E-2</c:v>
                </c:pt>
                <c:pt idx="185">
                  <c:v>2.4634435393969915E-2</c:v>
                </c:pt>
                <c:pt idx="186">
                  <c:v>2.4671073853749226E-2</c:v>
                </c:pt>
                <c:pt idx="187">
                  <c:v>2.470771231352854E-2</c:v>
                </c:pt>
                <c:pt idx="188">
                  <c:v>2.474435077330785E-2</c:v>
                </c:pt>
                <c:pt idx="189">
                  <c:v>2.4780989233087164E-2</c:v>
                </c:pt>
                <c:pt idx="190">
                  <c:v>2.4817627692866474E-2</c:v>
                </c:pt>
                <c:pt idx="191">
                  <c:v>2.4854266152645785E-2</c:v>
                </c:pt>
                <c:pt idx="192">
                  <c:v>2.4890904612425099E-2</c:v>
                </c:pt>
                <c:pt idx="193">
                  <c:v>2.4927543072204409E-2</c:v>
                </c:pt>
                <c:pt idx="194">
                  <c:v>2.4964181531983723E-2</c:v>
                </c:pt>
                <c:pt idx="195">
                  <c:v>2.5000819991763033E-2</c:v>
                </c:pt>
                <c:pt idx="196">
                  <c:v>2.509139376943529E-2</c:v>
                </c:pt>
                <c:pt idx="197">
                  <c:v>2.5198340768610775E-2</c:v>
                </c:pt>
                <c:pt idx="198">
                  <c:v>2.5305287767786261E-2</c:v>
                </c:pt>
                <c:pt idx="199">
                  <c:v>2.5412234766961746E-2</c:v>
                </c:pt>
                <c:pt idx="200">
                  <c:v>2.5519181766137232E-2</c:v>
                </c:pt>
                <c:pt idx="201">
                  <c:v>2.5626128765312717E-2</c:v>
                </c:pt>
                <c:pt idx="202">
                  <c:v>2.5733075764488203E-2</c:v>
                </c:pt>
                <c:pt idx="203">
                  <c:v>2.5840022763663689E-2</c:v>
                </c:pt>
                <c:pt idx="204">
                  <c:v>2.5946969762839174E-2</c:v>
                </c:pt>
                <c:pt idx="205">
                  <c:v>2.605391676201466E-2</c:v>
                </c:pt>
                <c:pt idx="206">
                  <c:v>2.6160863761190145E-2</c:v>
                </c:pt>
                <c:pt idx="207">
                  <c:v>2.6267810760365631E-2</c:v>
                </c:pt>
                <c:pt idx="208">
                  <c:v>2.6374757759541116E-2</c:v>
                </c:pt>
                <c:pt idx="209">
                  <c:v>2.6481704758716602E-2</c:v>
                </c:pt>
                <c:pt idx="210">
                  <c:v>2.6588651757892087E-2</c:v>
                </c:pt>
                <c:pt idx="211">
                  <c:v>2.6695598757067573E-2</c:v>
                </c:pt>
                <c:pt idx="212">
                  <c:v>2.6802545756243058E-2</c:v>
                </c:pt>
                <c:pt idx="213">
                  <c:v>2.6909492755418544E-2</c:v>
                </c:pt>
                <c:pt idx="214">
                  <c:v>2.7016439754594029E-2</c:v>
                </c:pt>
                <c:pt idx="215">
                  <c:v>2.7123386753769515E-2</c:v>
                </c:pt>
                <c:pt idx="216">
                  <c:v>2.7174775333266302E-2</c:v>
                </c:pt>
                <c:pt idx="217">
                  <c:v>2.7209297963932066E-2</c:v>
                </c:pt>
                <c:pt idx="218">
                  <c:v>2.7243820594597831E-2</c:v>
                </c:pt>
                <c:pt idx="219">
                  <c:v>2.7278343225263596E-2</c:v>
                </c:pt>
                <c:pt idx="220">
                  <c:v>2.7312865855929361E-2</c:v>
                </c:pt>
                <c:pt idx="221">
                  <c:v>2.7347388486595126E-2</c:v>
                </c:pt>
                <c:pt idx="222">
                  <c:v>2.738191111726089E-2</c:v>
                </c:pt>
                <c:pt idx="223">
                  <c:v>2.7416433747926655E-2</c:v>
                </c:pt>
                <c:pt idx="224">
                  <c:v>2.745095637859242E-2</c:v>
                </c:pt>
                <c:pt idx="225">
                  <c:v>2.7485479009258185E-2</c:v>
                </c:pt>
                <c:pt idx="226">
                  <c:v>2.7520001639923949E-2</c:v>
                </c:pt>
                <c:pt idx="227">
                  <c:v>2.7554524270589714E-2</c:v>
                </c:pt>
                <c:pt idx="228">
                  <c:v>2.7589046901255479E-2</c:v>
                </c:pt>
                <c:pt idx="229">
                  <c:v>2.7623569531921244E-2</c:v>
                </c:pt>
                <c:pt idx="230">
                  <c:v>2.7658092162587009E-2</c:v>
                </c:pt>
                <c:pt idx="231">
                  <c:v>2.7692614793252773E-2</c:v>
                </c:pt>
                <c:pt idx="232">
                  <c:v>2.7727137423918538E-2</c:v>
                </c:pt>
                <c:pt idx="233">
                  <c:v>2.7761660054584306E-2</c:v>
                </c:pt>
                <c:pt idx="234">
                  <c:v>2.7796182685250071E-2</c:v>
                </c:pt>
                <c:pt idx="235">
                  <c:v>2.7830705315915836E-2</c:v>
                </c:pt>
                <c:pt idx="236">
                  <c:v>2.7865227946581601E-2</c:v>
                </c:pt>
                <c:pt idx="237">
                  <c:v>2.7899750577247365E-2</c:v>
                </c:pt>
                <c:pt idx="238">
                  <c:v>2.793427320791313E-2</c:v>
                </c:pt>
                <c:pt idx="239">
                  <c:v>2.7968795838578895E-2</c:v>
                </c:pt>
                <c:pt idx="240">
                  <c:v>2.800331846924466E-2</c:v>
                </c:pt>
                <c:pt idx="241">
                  <c:v>2.8037841099910425E-2</c:v>
                </c:pt>
                <c:pt idx="242">
                  <c:v>2.8072363730576189E-2</c:v>
                </c:pt>
                <c:pt idx="243">
                  <c:v>2.8106886361241954E-2</c:v>
                </c:pt>
                <c:pt idx="244">
                  <c:v>2.8141408991907719E-2</c:v>
                </c:pt>
                <c:pt idx="245">
                  <c:v>2.8175931622573484E-2</c:v>
                </c:pt>
                <c:pt idx="246">
                  <c:v>2.8210454253239248E-2</c:v>
                </c:pt>
                <c:pt idx="247">
                  <c:v>2.8244976883905013E-2</c:v>
                </c:pt>
                <c:pt idx="248">
                  <c:v>2.8279499514570778E-2</c:v>
                </c:pt>
                <c:pt idx="249">
                  <c:v>2.8314022145236543E-2</c:v>
                </c:pt>
                <c:pt idx="250">
                  <c:v>2.8348544775902308E-2</c:v>
                </c:pt>
                <c:pt idx="251">
                  <c:v>2.8383067406568072E-2</c:v>
                </c:pt>
                <c:pt idx="252">
                  <c:v>2.8417590037233837E-2</c:v>
                </c:pt>
                <c:pt idx="253">
                  <c:v>2.8452112667899602E-2</c:v>
                </c:pt>
                <c:pt idx="254">
                  <c:v>2.8486635298565367E-2</c:v>
                </c:pt>
                <c:pt idx="255">
                  <c:v>2.8521157929231131E-2</c:v>
                </c:pt>
                <c:pt idx="256">
                  <c:v>2.8511373729809976E-2</c:v>
                </c:pt>
                <c:pt idx="257">
                  <c:v>2.8488139242683917E-2</c:v>
                </c:pt>
                <c:pt idx="258">
                  <c:v>2.8464904755557855E-2</c:v>
                </c:pt>
                <c:pt idx="259">
                  <c:v>2.8441670268431793E-2</c:v>
                </c:pt>
                <c:pt idx="260">
                  <c:v>2.8418435781305731E-2</c:v>
                </c:pt>
                <c:pt idx="261">
                  <c:v>2.8395201294179672E-2</c:v>
                </c:pt>
                <c:pt idx="262">
                  <c:v>2.837196680705361E-2</c:v>
                </c:pt>
                <c:pt idx="263">
                  <c:v>2.8348732319927548E-2</c:v>
                </c:pt>
                <c:pt idx="264">
                  <c:v>2.8325497832801486E-2</c:v>
                </c:pt>
                <c:pt idx="265">
                  <c:v>2.8302263345675427E-2</c:v>
                </c:pt>
                <c:pt idx="266">
                  <c:v>2.8279028858549365E-2</c:v>
                </c:pt>
                <c:pt idx="267">
                  <c:v>2.8255794371423303E-2</c:v>
                </c:pt>
                <c:pt idx="268">
                  <c:v>2.823255988429724E-2</c:v>
                </c:pt>
                <c:pt idx="269">
                  <c:v>2.8209325397171182E-2</c:v>
                </c:pt>
                <c:pt idx="270">
                  <c:v>2.818609091004512E-2</c:v>
                </c:pt>
                <c:pt idx="271">
                  <c:v>2.8162856422919057E-2</c:v>
                </c:pt>
                <c:pt idx="272">
                  <c:v>2.8139621935792995E-2</c:v>
                </c:pt>
                <c:pt idx="273">
                  <c:v>2.8116387448666937E-2</c:v>
                </c:pt>
                <c:pt idx="274">
                  <c:v>2.8093152961540874E-2</c:v>
                </c:pt>
                <c:pt idx="275">
                  <c:v>2.8069918474414812E-2</c:v>
                </c:pt>
                <c:pt idx="276">
                  <c:v>2.804668398728875E-2</c:v>
                </c:pt>
                <c:pt idx="277">
                  <c:v>2.8023449500162691E-2</c:v>
                </c:pt>
                <c:pt idx="278">
                  <c:v>2.8000215013036629E-2</c:v>
                </c:pt>
                <c:pt idx="279">
                  <c:v>2.7976980525910567E-2</c:v>
                </c:pt>
                <c:pt idx="280">
                  <c:v>2.7953746038784505E-2</c:v>
                </c:pt>
                <c:pt idx="281">
                  <c:v>2.7930511551658446E-2</c:v>
                </c:pt>
                <c:pt idx="282">
                  <c:v>2.7907277064532384E-2</c:v>
                </c:pt>
                <c:pt idx="283">
                  <c:v>2.7884042577406322E-2</c:v>
                </c:pt>
                <c:pt idx="284">
                  <c:v>2.786080809028026E-2</c:v>
                </c:pt>
                <c:pt idx="285">
                  <c:v>2.7837573603154198E-2</c:v>
                </c:pt>
                <c:pt idx="286">
                  <c:v>2.7814339116028139E-2</c:v>
                </c:pt>
                <c:pt idx="287">
                  <c:v>2.7791104628902077E-2</c:v>
                </c:pt>
                <c:pt idx="288">
                  <c:v>2.7767870141776015E-2</c:v>
                </c:pt>
                <c:pt idx="289">
                  <c:v>2.7744635654649952E-2</c:v>
                </c:pt>
                <c:pt idx="290">
                  <c:v>2.7721401167523894E-2</c:v>
                </c:pt>
                <c:pt idx="291">
                  <c:v>2.7698166680397832E-2</c:v>
                </c:pt>
                <c:pt idx="292">
                  <c:v>2.7674932193271769E-2</c:v>
                </c:pt>
                <c:pt idx="293">
                  <c:v>2.7651697706145707E-2</c:v>
                </c:pt>
                <c:pt idx="294">
                  <c:v>2.7628463219019649E-2</c:v>
                </c:pt>
                <c:pt idx="295">
                  <c:v>2.7605228731893586E-2</c:v>
                </c:pt>
                <c:pt idx="296">
                  <c:v>2.7581994244767524E-2</c:v>
                </c:pt>
                <c:pt idx="297">
                  <c:v>2.7558759757641462E-2</c:v>
                </c:pt>
                <c:pt idx="298">
                  <c:v>2.7535525270515403E-2</c:v>
                </c:pt>
                <c:pt idx="299">
                  <c:v>2.7512290783389341E-2</c:v>
                </c:pt>
                <c:pt idx="300">
                  <c:v>2.7489056296263279E-2</c:v>
                </c:pt>
                <c:pt idx="301">
                  <c:v>2.7465821809137217E-2</c:v>
                </c:pt>
                <c:pt idx="302">
                  <c:v>2.7442587322011158E-2</c:v>
                </c:pt>
                <c:pt idx="303">
                  <c:v>2.7419352834885096E-2</c:v>
                </c:pt>
                <c:pt idx="304">
                  <c:v>2.7396118347759034E-2</c:v>
                </c:pt>
                <c:pt idx="305">
                  <c:v>2.7372883860632972E-2</c:v>
                </c:pt>
                <c:pt idx="306">
                  <c:v>2.7349649373506913E-2</c:v>
                </c:pt>
                <c:pt idx="307">
                  <c:v>2.7326414886380851E-2</c:v>
                </c:pt>
                <c:pt idx="308">
                  <c:v>2.7303180399254789E-2</c:v>
                </c:pt>
                <c:pt idx="309">
                  <c:v>2.7279945912128727E-2</c:v>
                </c:pt>
                <c:pt idx="310">
                  <c:v>2.7256711425002668E-2</c:v>
                </c:pt>
                <c:pt idx="311">
                  <c:v>2.7233476937876606E-2</c:v>
                </c:pt>
                <c:pt idx="312">
                  <c:v>2.7210242450750544E-2</c:v>
                </c:pt>
                <c:pt idx="313">
                  <c:v>2.7187007963624481E-2</c:v>
                </c:pt>
                <c:pt idx="314">
                  <c:v>2.7163773476498419E-2</c:v>
                </c:pt>
                <c:pt idx="315">
                  <c:v>2.7140538989372361E-2</c:v>
                </c:pt>
                <c:pt idx="316">
                  <c:v>2.7077819786115852E-2</c:v>
                </c:pt>
                <c:pt idx="317">
                  <c:v>2.6999154832114475E-2</c:v>
                </c:pt>
                <c:pt idx="318">
                  <c:v>2.6920489878113098E-2</c:v>
                </c:pt>
                <c:pt idx="319">
                  <c:v>2.6841824924111721E-2</c:v>
                </c:pt>
                <c:pt idx="320">
                  <c:v>2.6763159970110344E-2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View'!$AE$17</c:f>
              <c:strCache>
                <c:ptCount val="1"/>
                <c:pt idx="0">
                  <c:v>forward-EUR-3M-USD-OIS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View'!$AE$23:$AE$343</c:f>
              <c:numCache>
                <c:formatCode>0.00%</c:formatCode>
                <c:ptCount val="321"/>
                <c:pt idx="0">
                  <c:v>3.2200000000311706E-3</c:v>
                </c:pt>
                <c:pt idx="1">
                  <c:v>3.2200000000311706E-3</c:v>
                </c:pt>
                <c:pt idx="2">
                  <c:v>3.2200000000311706E-3</c:v>
                </c:pt>
                <c:pt idx="3">
                  <c:v>3.2200000000311706E-3</c:v>
                </c:pt>
                <c:pt idx="4">
                  <c:v>3.2200000000311706E-3</c:v>
                </c:pt>
                <c:pt idx="5">
                  <c:v>3.2200000000311706E-3</c:v>
                </c:pt>
                <c:pt idx="6">
                  <c:v>3.2200000000311706E-3</c:v>
                </c:pt>
                <c:pt idx="7">
                  <c:v>3.2200000000311706E-3</c:v>
                </c:pt>
                <c:pt idx="8">
                  <c:v>3.2200000000311706E-3</c:v>
                </c:pt>
                <c:pt idx="9">
                  <c:v>3.2200000000311706E-3</c:v>
                </c:pt>
                <c:pt idx="10">
                  <c:v>3.2200000000311706E-3</c:v>
                </c:pt>
                <c:pt idx="11">
                  <c:v>3.2200000000311706E-3</c:v>
                </c:pt>
                <c:pt idx="12">
                  <c:v>3.2200000000311706E-3</c:v>
                </c:pt>
                <c:pt idx="13">
                  <c:v>3.2200000000311706E-3</c:v>
                </c:pt>
                <c:pt idx="14">
                  <c:v>3.2200000000311706E-3</c:v>
                </c:pt>
                <c:pt idx="15">
                  <c:v>3.2200000000311706E-3</c:v>
                </c:pt>
                <c:pt idx="16">
                  <c:v>3.2200000000311706E-3</c:v>
                </c:pt>
                <c:pt idx="17">
                  <c:v>3.2200000000311706E-3</c:v>
                </c:pt>
                <c:pt idx="18">
                  <c:v>3.2200000000311706E-3</c:v>
                </c:pt>
                <c:pt idx="19">
                  <c:v>3.2200000000311706E-3</c:v>
                </c:pt>
                <c:pt idx="20">
                  <c:v>3.2200000000311706E-3</c:v>
                </c:pt>
                <c:pt idx="21">
                  <c:v>3.2553220555747173E-3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3.2724562281268832E-3</c:v>
                </c:pt>
                <c:pt idx="25">
                  <c:v>3.2606790895767122E-3</c:v>
                </c:pt>
                <c:pt idx="26">
                  <c:v>3.2541088539115473E-3</c:v>
                </c:pt>
                <c:pt idx="27">
                  <c:v>3.248090865522065E-3</c:v>
                </c:pt>
                <c:pt idx="28">
                  <c:v>3.2420728771325826E-3</c:v>
                </c:pt>
                <c:pt idx="29">
                  <c:v>3.2360548887431003E-3</c:v>
                </c:pt>
                <c:pt idx="30">
                  <c:v>3.230036900353618E-3</c:v>
                </c:pt>
                <c:pt idx="31">
                  <c:v>3.216794518217222E-3</c:v>
                </c:pt>
                <c:pt idx="32">
                  <c:v>3.2029051754467741E-3</c:v>
                </c:pt>
                <c:pt idx="33">
                  <c:v>3.1890158326763262E-3</c:v>
                </c:pt>
                <c:pt idx="34">
                  <c:v>3.1751264899058784E-3</c:v>
                </c:pt>
                <c:pt idx="35">
                  <c:v>3.1612371471354305E-3</c:v>
                </c:pt>
                <c:pt idx="36">
                  <c:v>3.234508333987873E-3</c:v>
                </c:pt>
                <c:pt idx="37">
                  <c:v>3.320036470318533E-3</c:v>
                </c:pt>
                <c:pt idx="38">
                  <c:v>3.4055646066491925E-3</c:v>
                </c:pt>
                <c:pt idx="39">
                  <c:v>3.4910927429798524E-3</c:v>
                </c:pt>
                <c:pt idx="40">
                  <c:v>3.5766208793105124E-3</c:v>
                </c:pt>
                <c:pt idx="41">
                  <c:v>3.6452156829138343E-3</c:v>
                </c:pt>
                <c:pt idx="42">
                  <c:v>3.7074205496389154E-3</c:v>
                </c:pt>
                <c:pt idx="43">
                  <c:v>3.7696254163639966E-3</c:v>
                </c:pt>
                <c:pt idx="44">
                  <c:v>3.8318302830890783E-3</c:v>
                </c:pt>
                <c:pt idx="45">
                  <c:v>3.8940351498141595E-3</c:v>
                </c:pt>
                <c:pt idx="46">
                  <c:v>4.0025962293968433E-3</c:v>
                </c:pt>
                <c:pt idx="47">
                  <c:v>4.1160738770098775E-3</c:v>
                </c:pt>
                <c:pt idx="48">
                  <c:v>4.2295515246229126E-3</c:v>
                </c:pt>
                <c:pt idx="49">
                  <c:v>4.3430291722359468E-3</c:v>
                </c:pt>
                <c:pt idx="50">
                  <c:v>4.4565068198489811E-3</c:v>
                </c:pt>
                <c:pt idx="51">
                  <c:v>4.5699844674620162E-3</c:v>
                </c:pt>
                <c:pt idx="52">
                  <c:v>4.6834621150750504E-3</c:v>
                </c:pt>
                <c:pt idx="53">
                  <c:v>4.7969397626880846E-3</c:v>
                </c:pt>
                <c:pt idx="54">
                  <c:v>4.9104174103011197E-3</c:v>
                </c:pt>
                <c:pt idx="55">
                  <c:v>5.023895057914154E-3</c:v>
                </c:pt>
                <c:pt idx="56">
                  <c:v>5.1621148581897335E-3</c:v>
                </c:pt>
                <c:pt idx="57">
                  <c:v>5.3078456690950132E-3</c:v>
                </c:pt>
                <c:pt idx="58">
                  <c:v>5.453576480000292E-3</c:v>
                </c:pt>
                <c:pt idx="59">
                  <c:v>5.5993072909055717E-3</c:v>
                </c:pt>
                <c:pt idx="60">
                  <c:v>5.7450381018108506E-3</c:v>
                </c:pt>
                <c:pt idx="61">
                  <c:v>5.8907689127161295E-3</c:v>
                </c:pt>
                <c:pt idx="62">
                  <c:v>6.0364997236214083E-3</c:v>
                </c:pt>
                <c:pt idx="63">
                  <c:v>6.1822305345266872E-3</c:v>
                </c:pt>
                <c:pt idx="64">
                  <c:v>6.327961345431966E-3</c:v>
                </c:pt>
                <c:pt idx="65">
                  <c:v>6.4736921563372449E-3</c:v>
                </c:pt>
                <c:pt idx="66">
                  <c:v>6.6194229672425237E-3</c:v>
                </c:pt>
                <c:pt idx="67">
                  <c:v>6.7651537781478026E-3</c:v>
                </c:pt>
                <c:pt idx="68">
                  <c:v>6.9108845890530814E-3</c:v>
                </c:pt>
                <c:pt idx="69">
                  <c:v>7.0566153999583603E-3</c:v>
                </c:pt>
                <c:pt idx="70">
                  <c:v>7.2023462108636391E-3</c:v>
                </c:pt>
                <c:pt idx="71">
                  <c:v>7.348077021768918E-3</c:v>
                </c:pt>
                <c:pt idx="72">
                  <c:v>7.4938078326741969E-3</c:v>
                </c:pt>
                <c:pt idx="73">
                  <c:v>7.6395386435794757E-3</c:v>
                </c:pt>
                <c:pt idx="74">
                  <c:v>7.7852694544847546E-3</c:v>
                </c:pt>
                <c:pt idx="75">
                  <c:v>7.9310002653900334E-3</c:v>
                </c:pt>
                <c:pt idx="76">
                  <c:v>8.1221729434559076E-3</c:v>
                </c:pt>
                <c:pt idx="77">
                  <c:v>8.323191359406578E-3</c:v>
                </c:pt>
                <c:pt idx="78">
                  <c:v>8.5242097753572502E-3</c:v>
                </c:pt>
                <c:pt idx="79">
                  <c:v>8.7252281913079207E-3</c:v>
                </c:pt>
                <c:pt idx="80">
                  <c:v>8.9262466072585929E-3</c:v>
                </c:pt>
                <c:pt idx="81">
                  <c:v>9.1272650232092634E-3</c:v>
                </c:pt>
                <c:pt idx="82">
                  <c:v>9.3282834391599356E-3</c:v>
                </c:pt>
                <c:pt idx="83">
                  <c:v>9.529301855110606E-3</c:v>
                </c:pt>
                <c:pt idx="84">
                  <c:v>9.7303202710612782E-3</c:v>
                </c:pt>
                <c:pt idx="85">
                  <c:v>9.9313386870119487E-3</c:v>
                </c:pt>
                <c:pt idx="86">
                  <c:v>1.0132357102962621E-2</c:v>
                </c:pt>
                <c:pt idx="87">
                  <c:v>1.0333375518913291E-2</c:v>
                </c:pt>
                <c:pt idx="88">
                  <c:v>1.0534393934863964E-2</c:v>
                </c:pt>
                <c:pt idx="89">
                  <c:v>1.0735412350814634E-2</c:v>
                </c:pt>
                <c:pt idx="90">
                  <c:v>1.0936430766765304E-2</c:v>
                </c:pt>
                <c:pt idx="91">
                  <c:v>1.1137449182715977E-2</c:v>
                </c:pt>
                <c:pt idx="92">
                  <c:v>1.1338467598666649E-2</c:v>
                </c:pt>
                <c:pt idx="93">
                  <c:v>1.1539486014617319E-2</c:v>
                </c:pt>
                <c:pt idx="94">
                  <c:v>1.174050443056799E-2</c:v>
                </c:pt>
                <c:pt idx="95">
                  <c:v>1.1941522846518662E-2</c:v>
                </c:pt>
                <c:pt idx="96">
                  <c:v>1.2203981173865942E-2</c:v>
                </c:pt>
                <c:pt idx="97">
                  <c:v>1.2475079488753376E-2</c:v>
                </c:pt>
                <c:pt idx="98">
                  <c:v>1.2746177803640811E-2</c:v>
                </c:pt>
                <c:pt idx="99">
                  <c:v>1.3017276118528246E-2</c:v>
                </c:pt>
                <c:pt idx="100">
                  <c:v>1.328837443341568E-2</c:v>
                </c:pt>
                <c:pt idx="101">
                  <c:v>1.3559472748303117E-2</c:v>
                </c:pt>
                <c:pt idx="102">
                  <c:v>1.3830571063190553E-2</c:v>
                </c:pt>
                <c:pt idx="103">
                  <c:v>1.4101669378077986E-2</c:v>
                </c:pt>
                <c:pt idx="104">
                  <c:v>1.4372767692965423E-2</c:v>
                </c:pt>
                <c:pt idx="105">
                  <c:v>1.4643866007852857E-2</c:v>
                </c:pt>
                <c:pt idx="106">
                  <c:v>1.4914964322740292E-2</c:v>
                </c:pt>
                <c:pt idx="107">
                  <c:v>1.5186062637627727E-2</c:v>
                </c:pt>
                <c:pt idx="108">
                  <c:v>1.5457160952515162E-2</c:v>
                </c:pt>
                <c:pt idx="109">
                  <c:v>1.5728259267402595E-2</c:v>
                </c:pt>
                <c:pt idx="110">
                  <c:v>1.5999357582290031E-2</c:v>
                </c:pt>
                <c:pt idx="111">
                  <c:v>1.6270455897177467E-2</c:v>
                </c:pt>
                <c:pt idx="112">
                  <c:v>1.65415542120649E-2</c:v>
                </c:pt>
                <c:pt idx="113">
                  <c:v>1.6812652526952333E-2</c:v>
                </c:pt>
                <c:pt idx="114">
                  <c:v>1.708375084183977E-2</c:v>
                </c:pt>
                <c:pt idx="115">
                  <c:v>1.7354849156727206E-2</c:v>
                </c:pt>
                <c:pt idx="116">
                  <c:v>1.7527797766480131E-2</c:v>
                </c:pt>
                <c:pt idx="117">
                  <c:v>1.7679480606787222E-2</c:v>
                </c:pt>
                <c:pt idx="118">
                  <c:v>1.7831163447094314E-2</c:v>
                </c:pt>
                <c:pt idx="119">
                  <c:v>1.7982846287401405E-2</c:v>
                </c:pt>
                <c:pt idx="120">
                  <c:v>1.8134529127708496E-2</c:v>
                </c:pt>
                <c:pt idx="121">
                  <c:v>1.8286211968015588E-2</c:v>
                </c:pt>
                <c:pt idx="122">
                  <c:v>1.8437894808322679E-2</c:v>
                </c:pt>
                <c:pt idx="123">
                  <c:v>1.8589577648629771E-2</c:v>
                </c:pt>
                <c:pt idx="124">
                  <c:v>1.8741260488936862E-2</c:v>
                </c:pt>
                <c:pt idx="125">
                  <c:v>1.8892943329243954E-2</c:v>
                </c:pt>
                <c:pt idx="126">
                  <c:v>1.9044626169551045E-2</c:v>
                </c:pt>
                <c:pt idx="127">
                  <c:v>1.9196309009858137E-2</c:v>
                </c:pt>
                <c:pt idx="128">
                  <c:v>1.9347991850165228E-2</c:v>
                </c:pt>
                <c:pt idx="129">
                  <c:v>1.949967469047232E-2</c:v>
                </c:pt>
                <c:pt idx="130">
                  <c:v>1.9651357530779415E-2</c:v>
                </c:pt>
                <c:pt idx="131">
                  <c:v>1.9803040371086503E-2</c:v>
                </c:pt>
                <c:pt idx="132">
                  <c:v>1.9954723211393598E-2</c:v>
                </c:pt>
                <c:pt idx="133">
                  <c:v>2.0106406051700689E-2</c:v>
                </c:pt>
                <c:pt idx="134">
                  <c:v>2.0258088892007781E-2</c:v>
                </c:pt>
                <c:pt idx="135">
                  <c:v>2.0409771732314872E-2</c:v>
                </c:pt>
                <c:pt idx="136">
                  <c:v>2.0536926605530921E-2</c:v>
                </c:pt>
                <c:pt idx="137">
                  <c:v>2.0658767085877234E-2</c:v>
                </c:pt>
                <c:pt idx="138">
                  <c:v>2.078060756622355E-2</c:v>
                </c:pt>
                <c:pt idx="139">
                  <c:v>2.0902448046569867E-2</c:v>
                </c:pt>
                <c:pt idx="140">
                  <c:v>2.1024288526916179E-2</c:v>
                </c:pt>
                <c:pt idx="141">
                  <c:v>2.1146129007262496E-2</c:v>
                </c:pt>
                <c:pt idx="142">
                  <c:v>2.1267969487608809E-2</c:v>
                </c:pt>
                <c:pt idx="143">
                  <c:v>2.1389809967955125E-2</c:v>
                </c:pt>
                <c:pt idx="144">
                  <c:v>2.1511650448301438E-2</c:v>
                </c:pt>
                <c:pt idx="145">
                  <c:v>2.1633490928647754E-2</c:v>
                </c:pt>
                <c:pt idx="146">
                  <c:v>2.1755331408994071E-2</c:v>
                </c:pt>
                <c:pt idx="147">
                  <c:v>2.1877171889340383E-2</c:v>
                </c:pt>
                <c:pt idx="148">
                  <c:v>2.19990123696867E-2</c:v>
                </c:pt>
                <c:pt idx="149">
                  <c:v>2.2120852850033013E-2</c:v>
                </c:pt>
                <c:pt idx="150">
                  <c:v>2.2242693330379329E-2</c:v>
                </c:pt>
                <c:pt idx="151">
                  <c:v>2.2364533810725642E-2</c:v>
                </c:pt>
                <c:pt idx="152">
                  <c:v>2.2486374291071958E-2</c:v>
                </c:pt>
                <c:pt idx="153">
                  <c:v>2.2608214771418274E-2</c:v>
                </c:pt>
                <c:pt idx="154">
                  <c:v>2.2730055251764587E-2</c:v>
                </c:pt>
                <c:pt idx="155">
                  <c:v>2.2851895732110904E-2</c:v>
                </c:pt>
                <c:pt idx="156">
                  <c:v>2.2936030147261158E-2</c:v>
                </c:pt>
                <c:pt idx="157">
                  <c:v>2.301199491495225E-2</c:v>
                </c:pt>
                <c:pt idx="158">
                  <c:v>2.3087959682643346E-2</c:v>
                </c:pt>
                <c:pt idx="159">
                  <c:v>2.3163924450334439E-2</c:v>
                </c:pt>
                <c:pt idx="160">
                  <c:v>2.3239889218025531E-2</c:v>
                </c:pt>
                <c:pt idx="161">
                  <c:v>2.3315853985716624E-2</c:v>
                </c:pt>
                <c:pt idx="162">
                  <c:v>2.3391818753407716E-2</c:v>
                </c:pt>
                <c:pt idx="163">
                  <c:v>2.3467783521098809E-2</c:v>
                </c:pt>
                <c:pt idx="164">
                  <c:v>2.3543748288789905E-2</c:v>
                </c:pt>
                <c:pt idx="165">
                  <c:v>2.3619713056480997E-2</c:v>
                </c:pt>
                <c:pt idx="166">
                  <c:v>2.369567782417209E-2</c:v>
                </c:pt>
                <c:pt idx="167">
                  <c:v>2.3771642591863183E-2</c:v>
                </c:pt>
                <c:pt idx="168">
                  <c:v>2.3847607359554275E-2</c:v>
                </c:pt>
                <c:pt idx="169">
                  <c:v>2.3923572127245368E-2</c:v>
                </c:pt>
                <c:pt idx="170">
                  <c:v>2.399953689493646E-2</c:v>
                </c:pt>
                <c:pt idx="171">
                  <c:v>2.4075501662627556E-2</c:v>
                </c:pt>
                <c:pt idx="172">
                  <c:v>2.4151466430318649E-2</c:v>
                </c:pt>
                <c:pt idx="173">
                  <c:v>2.4227431198009741E-2</c:v>
                </c:pt>
                <c:pt idx="174">
                  <c:v>2.4303395965700834E-2</c:v>
                </c:pt>
                <c:pt idx="175">
                  <c:v>2.4379360733391926E-2</c:v>
                </c:pt>
                <c:pt idx="176">
                  <c:v>2.4426159005569992E-2</c:v>
                </c:pt>
                <c:pt idx="177">
                  <c:v>2.4461178500713925E-2</c:v>
                </c:pt>
                <c:pt idx="178">
                  <c:v>2.4496197995857859E-2</c:v>
                </c:pt>
                <c:pt idx="179">
                  <c:v>2.4531217491001792E-2</c:v>
                </c:pt>
                <c:pt idx="180">
                  <c:v>2.4566236986145729E-2</c:v>
                </c:pt>
                <c:pt idx="181">
                  <c:v>2.4601256481289663E-2</c:v>
                </c:pt>
                <c:pt idx="182">
                  <c:v>2.46362759764336E-2</c:v>
                </c:pt>
                <c:pt idx="183">
                  <c:v>2.4671295471577533E-2</c:v>
                </c:pt>
                <c:pt idx="184">
                  <c:v>2.4706314966721467E-2</c:v>
                </c:pt>
                <c:pt idx="185">
                  <c:v>2.4741334461865404E-2</c:v>
                </c:pt>
                <c:pt idx="186">
                  <c:v>2.4776353957009337E-2</c:v>
                </c:pt>
                <c:pt idx="187">
                  <c:v>2.4811373452153274E-2</c:v>
                </c:pt>
                <c:pt idx="188">
                  <c:v>2.4846392947297208E-2</c:v>
                </c:pt>
                <c:pt idx="189">
                  <c:v>2.4881412442441141E-2</c:v>
                </c:pt>
                <c:pt idx="190">
                  <c:v>2.4916431937585078E-2</c:v>
                </c:pt>
                <c:pt idx="191">
                  <c:v>2.4951451432729012E-2</c:v>
                </c:pt>
                <c:pt idx="192">
                  <c:v>2.4986470927872949E-2</c:v>
                </c:pt>
                <c:pt idx="193">
                  <c:v>2.5021490423016882E-2</c:v>
                </c:pt>
                <c:pt idx="194">
                  <c:v>2.5056509918160816E-2</c:v>
                </c:pt>
                <c:pt idx="195">
                  <c:v>2.5091529413304753E-2</c:v>
                </c:pt>
                <c:pt idx="196">
                  <c:v>2.5182769107838562E-2</c:v>
                </c:pt>
                <c:pt idx="197">
                  <c:v>2.5291075648615737E-2</c:v>
                </c:pt>
                <c:pt idx="198">
                  <c:v>2.5399382189392913E-2</c:v>
                </c:pt>
                <c:pt idx="199">
                  <c:v>2.5507688730170092E-2</c:v>
                </c:pt>
                <c:pt idx="200">
                  <c:v>2.5615995270947267E-2</c:v>
                </c:pt>
                <c:pt idx="201">
                  <c:v>2.5724301811724446E-2</c:v>
                </c:pt>
                <c:pt idx="202">
                  <c:v>2.5832608352501622E-2</c:v>
                </c:pt>
                <c:pt idx="203">
                  <c:v>2.5940914893278801E-2</c:v>
                </c:pt>
                <c:pt idx="204">
                  <c:v>2.6049221434055976E-2</c:v>
                </c:pt>
                <c:pt idx="205">
                  <c:v>2.6157527974833155E-2</c:v>
                </c:pt>
                <c:pt idx="206">
                  <c:v>2.6265834515610331E-2</c:v>
                </c:pt>
                <c:pt idx="207">
                  <c:v>2.6374141056387506E-2</c:v>
                </c:pt>
                <c:pt idx="208">
                  <c:v>2.6482447597164685E-2</c:v>
                </c:pt>
                <c:pt idx="209">
                  <c:v>2.659075413794186E-2</c:v>
                </c:pt>
                <c:pt idx="210">
                  <c:v>2.6699060678719039E-2</c:v>
                </c:pt>
                <c:pt idx="211">
                  <c:v>2.6807367219496215E-2</c:v>
                </c:pt>
                <c:pt idx="212">
                  <c:v>2.6915673760273394E-2</c:v>
                </c:pt>
                <c:pt idx="213">
                  <c:v>2.7023980301050569E-2</c:v>
                </c:pt>
                <c:pt idx="214">
                  <c:v>2.7132286841827745E-2</c:v>
                </c:pt>
                <c:pt idx="215">
                  <c:v>2.7240593382604924E-2</c:v>
                </c:pt>
                <c:pt idx="216">
                  <c:v>2.7291474987963478E-2</c:v>
                </c:pt>
                <c:pt idx="217">
                  <c:v>2.7324924023641391E-2</c:v>
                </c:pt>
                <c:pt idx="218">
                  <c:v>2.7358373059319305E-2</c:v>
                </c:pt>
                <c:pt idx="219">
                  <c:v>2.7391822094997218E-2</c:v>
                </c:pt>
                <c:pt idx="220">
                  <c:v>2.7425271130675135E-2</c:v>
                </c:pt>
                <c:pt idx="221">
                  <c:v>2.7458720166353048E-2</c:v>
                </c:pt>
                <c:pt idx="222">
                  <c:v>2.7492169202030962E-2</c:v>
                </c:pt>
                <c:pt idx="223">
                  <c:v>2.7525618237708875E-2</c:v>
                </c:pt>
                <c:pt idx="224">
                  <c:v>2.7559067273386788E-2</c:v>
                </c:pt>
                <c:pt idx="225">
                  <c:v>2.7592516309064702E-2</c:v>
                </c:pt>
                <c:pt idx="226">
                  <c:v>2.7625965344742615E-2</c:v>
                </c:pt>
                <c:pt idx="227">
                  <c:v>2.7659414380420529E-2</c:v>
                </c:pt>
                <c:pt idx="228">
                  <c:v>2.7692863416098442E-2</c:v>
                </c:pt>
                <c:pt idx="229">
                  <c:v>2.7726312451776355E-2</c:v>
                </c:pt>
                <c:pt idx="230">
                  <c:v>2.7759761487454269E-2</c:v>
                </c:pt>
                <c:pt idx="231">
                  <c:v>2.7793210523132182E-2</c:v>
                </c:pt>
                <c:pt idx="232">
                  <c:v>2.7826659558810099E-2</c:v>
                </c:pt>
                <c:pt idx="233">
                  <c:v>2.7860108594488012E-2</c:v>
                </c:pt>
                <c:pt idx="234">
                  <c:v>2.7893557630165926E-2</c:v>
                </c:pt>
                <c:pt idx="235">
                  <c:v>2.7927006665843839E-2</c:v>
                </c:pt>
                <c:pt idx="236">
                  <c:v>2.7960455701521753E-2</c:v>
                </c:pt>
                <c:pt idx="237">
                  <c:v>2.7993904737199666E-2</c:v>
                </c:pt>
                <c:pt idx="238">
                  <c:v>2.8027353772877579E-2</c:v>
                </c:pt>
                <c:pt idx="239">
                  <c:v>2.8060802808555493E-2</c:v>
                </c:pt>
                <c:pt idx="240">
                  <c:v>2.8094251844233406E-2</c:v>
                </c:pt>
                <c:pt idx="241">
                  <c:v>2.8127700879911319E-2</c:v>
                </c:pt>
                <c:pt idx="242">
                  <c:v>2.8161149915589233E-2</c:v>
                </c:pt>
                <c:pt idx="243">
                  <c:v>2.819459895126715E-2</c:v>
                </c:pt>
                <c:pt idx="244">
                  <c:v>2.8228047986945063E-2</c:v>
                </c:pt>
                <c:pt idx="245">
                  <c:v>2.8261497022622976E-2</c:v>
                </c:pt>
                <c:pt idx="246">
                  <c:v>2.829494605830089E-2</c:v>
                </c:pt>
                <c:pt idx="247">
                  <c:v>2.8328395093978803E-2</c:v>
                </c:pt>
                <c:pt idx="248">
                  <c:v>2.8361844129656717E-2</c:v>
                </c:pt>
                <c:pt idx="249">
                  <c:v>2.839529316533463E-2</c:v>
                </c:pt>
                <c:pt idx="250">
                  <c:v>2.8428742201012543E-2</c:v>
                </c:pt>
                <c:pt idx="251">
                  <c:v>2.8462191236690457E-2</c:v>
                </c:pt>
                <c:pt idx="252">
                  <c:v>2.849564027236837E-2</c:v>
                </c:pt>
                <c:pt idx="253">
                  <c:v>2.8529089308046283E-2</c:v>
                </c:pt>
                <c:pt idx="254">
                  <c:v>2.85625383437242E-2</c:v>
                </c:pt>
                <c:pt idx="255">
                  <c:v>2.8595987379402114E-2</c:v>
                </c:pt>
                <c:pt idx="256">
                  <c:v>2.8585156203866091E-2</c:v>
                </c:pt>
                <c:pt idx="257">
                  <c:v>2.8560882821354459E-2</c:v>
                </c:pt>
                <c:pt idx="258">
                  <c:v>2.8536609438842831E-2</c:v>
                </c:pt>
                <c:pt idx="259">
                  <c:v>2.8512336056331199E-2</c:v>
                </c:pt>
                <c:pt idx="260">
                  <c:v>2.8488062673819571E-2</c:v>
                </c:pt>
                <c:pt idx="261">
                  <c:v>2.8463789291307939E-2</c:v>
                </c:pt>
                <c:pt idx="262">
                  <c:v>2.8439515908796311E-2</c:v>
                </c:pt>
                <c:pt idx="263">
                  <c:v>2.8415242526284679E-2</c:v>
                </c:pt>
                <c:pt idx="264">
                  <c:v>2.8390969143773051E-2</c:v>
                </c:pt>
                <c:pt idx="265">
                  <c:v>2.8366695761261419E-2</c:v>
                </c:pt>
                <c:pt idx="266">
                  <c:v>2.8342422378749791E-2</c:v>
                </c:pt>
                <c:pt idx="267">
                  <c:v>2.8318148996238159E-2</c:v>
                </c:pt>
                <c:pt idx="268">
                  <c:v>2.8293875613726531E-2</c:v>
                </c:pt>
                <c:pt idx="269">
                  <c:v>2.8269602231214899E-2</c:v>
                </c:pt>
                <c:pt idx="270">
                  <c:v>2.8245328848703271E-2</c:v>
                </c:pt>
                <c:pt idx="271">
                  <c:v>2.8221055466191643E-2</c:v>
                </c:pt>
                <c:pt idx="272">
                  <c:v>2.8196782083680011E-2</c:v>
                </c:pt>
                <c:pt idx="273">
                  <c:v>2.8172508701168383E-2</c:v>
                </c:pt>
                <c:pt idx="274">
                  <c:v>2.8148235318656751E-2</c:v>
                </c:pt>
                <c:pt idx="275">
                  <c:v>2.8123961936145123E-2</c:v>
                </c:pt>
                <c:pt idx="276">
                  <c:v>2.8099688553633491E-2</c:v>
                </c:pt>
                <c:pt idx="277">
                  <c:v>2.8075415171121863E-2</c:v>
                </c:pt>
                <c:pt idx="278">
                  <c:v>2.8051141788610231E-2</c:v>
                </c:pt>
                <c:pt idx="279">
                  <c:v>2.8026868406098603E-2</c:v>
                </c:pt>
                <c:pt idx="280">
                  <c:v>2.8002595023586971E-2</c:v>
                </c:pt>
                <c:pt idx="281">
                  <c:v>2.7978321641075343E-2</c:v>
                </c:pt>
                <c:pt idx="282">
                  <c:v>2.7954048258563711E-2</c:v>
                </c:pt>
                <c:pt idx="283">
                  <c:v>2.7929774876052083E-2</c:v>
                </c:pt>
                <c:pt idx="284">
                  <c:v>2.7905501493540451E-2</c:v>
                </c:pt>
                <c:pt idx="285">
                  <c:v>2.7881228111028823E-2</c:v>
                </c:pt>
                <c:pt idx="286">
                  <c:v>2.7856954728517194E-2</c:v>
                </c:pt>
                <c:pt idx="287">
                  <c:v>2.7832681346005562E-2</c:v>
                </c:pt>
                <c:pt idx="288">
                  <c:v>2.7808407963493934E-2</c:v>
                </c:pt>
                <c:pt idx="289">
                  <c:v>2.7784134580982302E-2</c:v>
                </c:pt>
                <c:pt idx="290">
                  <c:v>2.7759861198470674E-2</c:v>
                </c:pt>
                <c:pt idx="291">
                  <c:v>2.7735587815959042E-2</c:v>
                </c:pt>
                <c:pt idx="292">
                  <c:v>2.7711314433447414E-2</c:v>
                </c:pt>
                <c:pt idx="293">
                  <c:v>2.7687041050935782E-2</c:v>
                </c:pt>
                <c:pt idx="294">
                  <c:v>2.7662767668424154E-2</c:v>
                </c:pt>
                <c:pt idx="295">
                  <c:v>2.7638494285912522E-2</c:v>
                </c:pt>
                <c:pt idx="296">
                  <c:v>2.7614220903400894E-2</c:v>
                </c:pt>
                <c:pt idx="297">
                  <c:v>2.7589947520889262E-2</c:v>
                </c:pt>
                <c:pt idx="298">
                  <c:v>2.7565674138377634E-2</c:v>
                </c:pt>
                <c:pt idx="299">
                  <c:v>2.7541400755866002E-2</c:v>
                </c:pt>
                <c:pt idx="300">
                  <c:v>2.7517127373354374E-2</c:v>
                </c:pt>
                <c:pt idx="301">
                  <c:v>2.7492853990842746E-2</c:v>
                </c:pt>
                <c:pt idx="302">
                  <c:v>2.7468580608331114E-2</c:v>
                </c:pt>
                <c:pt idx="303">
                  <c:v>2.7444307225819486E-2</c:v>
                </c:pt>
                <c:pt idx="304">
                  <c:v>2.7420033843307854E-2</c:v>
                </c:pt>
                <c:pt idx="305">
                  <c:v>2.7395760460796226E-2</c:v>
                </c:pt>
                <c:pt idx="306">
                  <c:v>2.7371487078284594E-2</c:v>
                </c:pt>
                <c:pt idx="307">
                  <c:v>2.7347213695772966E-2</c:v>
                </c:pt>
                <c:pt idx="308">
                  <c:v>2.7322940313261334E-2</c:v>
                </c:pt>
                <c:pt idx="309">
                  <c:v>2.7298666930749706E-2</c:v>
                </c:pt>
                <c:pt idx="310">
                  <c:v>2.7274393548238074E-2</c:v>
                </c:pt>
                <c:pt idx="311">
                  <c:v>2.7250120165726446E-2</c:v>
                </c:pt>
                <c:pt idx="312">
                  <c:v>2.7225846783214814E-2</c:v>
                </c:pt>
                <c:pt idx="313">
                  <c:v>2.7201573400703186E-2</c:v>
                </c:pt>
                <c:pt idx="314">
                  <c:v>2.7177300018191554E-2</c:v>
                </c:pt>
                <c:pt idx="315">
                  <c:v>2.7153026635679926E-2</c:v>
                </c:pt>
                <c:pt idx="316">
                  <c:v>2.7090135012046136E-2</c:v>
                </c:pt>
                <c:pt idx="317">
                  <c:v>2.7011647560266978E-2</c:v>
                </c:pt>
                <c:pt idx="318">
                  <c:v>2.6933160108487817E-2</c:v>
                </c:pt>
                <c:pt idx="319">
                  <c:v>2.6854672656708659E-2</c:v>
                </c:pt>
                <c:pt idx="320">
                  <c:v>2.6776185204929498E-2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21104"/>
        <c:axId val="273321664"/>
      </c:scatterChart>
      <c:scatterChart>
        <c:scatterStyle val="lineMarker"/>
        <c:varyColors val="0"/>
        <c:ser>
          <c:idx val="2"/>
          <c:order val="2"/>
          <c:tx>
            <c:strRef>
              <c:f>'Curves View'!$AG$17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View'!$AG$23:$AG$343</c:f>
              <c:numCache>
                <c:formatCode>0.0</c:formatCode>
                <c:ptCount val="321"/>
                <c:pt idx="0">
                  <c:v>-0.20000000031170431</c:v>
                </c:pt>
                <c:pt idx="1">
                  <c:v>-0.20000000031170431</c:v>
                </c:pt>
                <c:pt idx="2">
                  <c:v>-0.20000000031170431</c:v>
                </c:pt>
                <c:pt idx="3">
                  <c:v>-0.20000000031170431</c:v>
                </c:pt>
                <c:pt idx="4">
                  <c:v>-0.20000000031170431</c:v>
                </c:pt>
                <c:pt idx="5">
                  <c:v>-0.20000000031170431</c:v>
                </c:pt>
                <c:pt idx="6">
                  <c:v>-0.20000000031170431</c:v>
                </c:pt>
                <c:pt idx="7">
                  <c:v>-0.20000000031170431</c:v>
                </c:pt>
                <c:pt idx="8">
                  <c:v>-0.20000000031170431</c:v>
                </c:pt>
                <c:pt idx="9">
                  <c:v>-0.20000000031170431</c:v>
                </c:pt>
                <c:pt idx="10">
                  <c:v>-0.20000000031170431</c:v>
                </c:pt>
                <c:pt idx="11">
                  <c:v>-0.20000000031170431</c:v>
                </c:pt>
                <c:pt idx="12">
                  <c:v>-0.20000000031170431</c:v>
                </c:pt>
                <c:pt idx="13">
                  <c:v>-0.20000000031170431</c:v>
                </c:pt>
                <c:pt idx="14">
                  <c:v>-0.20000000031170431</c:v>
                </c:pt>
                <c:pt idx="15">
                  <c:v>-0.20000000031170431</c:v>
                </c:pt>
                <c:pt idx="16">
                  <c:v>-0.20000000031170431</c:v>
                </c:pt>
                <c:pt idx="17">
                  <c:v>-0.20000000031170431</c:v>
                </c:pt>
                <c:pt idx="18">
                  <c:v>-0.20000000031170431</c:v>
                </c:pt>
                <c:pt idx="19">
                  <c:v>-0.20000000031170431</c:v>
                </c:pt>
                <c:pt idx="20">
                  <c:v>-4.3473286657014568E-2</c:v>
                </c:pt>
                <c:pt idx="21">
                  <c:v>5.7781644052790071E-9</c:v>
                </c:pt>
                <c:pt idx="22">
                  <c:v>0</c:v>
                </c:pt>
                <c:pt idx="23">
                  <c:v>0</c:v>
                </c:pt>
                <c:pt idx="24">
                  <c:v>4.1681068319032732E-9</c:v>
                </c:pt>
                <c:pt idx="25">
                  <c:v>1.1083369465259008E-8</c:v>
                </c:pt>
                <c:pt idx="26">
                  <c:v>1.1724080907493661E-8</c:v>
                </c:pt>
                <c:pt idx="27">
                  <c:v>1.1699304719448023E-8</c:v>
                </c:pt>
                <c:pt idx="28">
                  <c:v>1.1674528531402384E-8</c:v>
                </c:pt>
                <c:pt idx="29">
                  <c:v>1.1649752343356745E-8</c:v>
                </c:pt>
                <c:pt idx="30">
                  <c:v>1.1624976155311106E-8</c:v>
                </c:pt>
                <c:pt idx="31">
                  <c:v>1.1578515923815758E-8</c:v>
                </c:pt>
                <c:pt idx="32">
                  <c:v>1.1530112802027315E-8</c:v>
                </c:pt>
                <c:pt idx="33">
                  <c:v>1.1481714017047562E-8</c:v>
                </c:pt>
                <c:pt idx="34">
                  <c:v>1.1433310895259119E-8</c:v>
                </c:pt>
                <c:pt idx="35">
                  <c:v>1.1384907773470676E-8</c:v>
                </c:pt>
                <c:pt idx="36">
                  <c:v>1.1511698712329821E-8</c:v>
                </c:pt>
                <c:pt idx="37">
                  <c:v>1.1663131398165216E-8</c:v>
                </c:pt>
                <c:pt idx="38">
                  <c:v>1.1814568420809302E-8</c:v>
                </c:pt>
                <c:pt idx="39">
                  <c:v>1.1965996769836007E-8</c:v>
                </c:pt>
                <c:pt idx="40">
                  <c:v>1.2117425118862712E-8</c:v>
                </c:pt>
                <c:pt idx="41">
                  <c:v>1.3043155965009046E-8</c:v>
                </c:pt>
                <c:pt idx="42">
                  <c:v>1.4261079296640222E-8</c:v>
                </c:pt>
                <c:pt idx="43">
                  <c:v>1.5479002628271399E-8</c:v>
                </c:pt>
                <c:pt idx="44">
                  <c:v>1.6696917286285196E-8</c:v>
                </c:pt>
                <c:pt idx="45">
                  <c:v>1.7914840617916372E-8</c:v>
                </c:pt>
                <c:pt idx="46">
                  <c:v>2.7219578776719461E-2</c:v>
                </c:pt>
                <c:pt idx="47">
                  <c:v>5.7326062631139763E-2</c:v>
                </c:pt>
                <c:pt idx="48">
                  <c:v>8.7432546485551391E-2</c:v>
                </c:pt>
                <c:pt idx="49">
                  <c:v>0.11753903033997169</c:v>
                </c:pt>
                <c:pt idx="50">
                  <c:v>0.14764551419439198</c:v>
                </c:pt>
                <c:pt idx="51">
                  <c:v>0.17775199804880362</c:v>
                </c:pt>
                <c:pt idx="52">
                  <c:v>0.20785848190322392</c:v>
                </c:pt>
                <c:pt idx="53">
                  <c:v>0.23796496575764423</c:v>
                </c:pt>
                <c:pt idx="54">
                  <c:v>0.26807144961206453</c:v>
                </c:pt>
                <c:pt idx="55">
                  <c:v>0.29817793346647614</c:v>
                </c:pt>
                <c:pt idx="56">
                  <c:v>0.28258292987450895</c:v>
                </c:pt>
                <c:pt idx="57">
                  <c:v>0.25311426045060426</c:v>
                </c:pt>
                <c:pt idx="58">
                  <c:v>0.22364559102670822</c:v>
                </c:pt>
                <c:pt idx="59">
                  <c:v>0.19417692160280353</c:v>
                </c:pt>
                <c:pt idx="60">
                  <c:v>0.16470825217889881</c:v>
                </c:pt>
                <c:pt idx="61">
                  <c:v>0.13523958275499409</c:v>
                </c:pt>
                <c:pt idx="62">
                  <c:v>0.1057709133310894</c:v>
                </c:pt>
                <c:pt idx="63">
                  <c:v>7.6302243907184694E-2</c:v>
                </c:pt>
                <c:pt idx="64">
                  <c:v>4.6833574483279988E-2</c:v>
                </c:pt>
                <c:pt idx="65">
                  <c:v>1.7364905059375282E-2</c:v>
                </c:pt>
                <c:pt idx="66">
                  <c:v>-1.2103764364529424E-2</c:v>
                </c:pt>
                <c:pt idx="67">
                  <c:v>-4.1572433788434129E-2</c:v>
                </c:pt>
                <c:pt idx="68">
                  <c:v>-7.1041103212338835E-2</c:v>
                </c:pt>
                <c:pt idx="69">
                  <c:v>-0.10050977263623487</c:v>
                </c:pt>
                <c:pt idx="70">
                  <c:v>-0.12997844206014825</c:v>
                </c:pt>
                <c:pt idx="71">
                  <c:v>-0.15944711148404428</c:v>
                </c:pt>
                <c:pt idx="72">
                  <c:v>-0.18891578090795766</c:v>
                </c:pt>
                <c:pt idx="73">
                  <c:v>-0.21838445033185369</c:v>
                </c:pt>
                <c:pt idx="74">
                  <c:v>-0.24785311975575841</c:v>
                </c:pt>
                <c:pt idx="75">
                  <c:v>-0.2773217891796631</c:v>
                </c:pt>
                <c:pt idx="76">
                  <c:v>-0.28241635778259933</c:v>
                </c:pt>
                <c:pt idx="77">
                  <c:v>-0.28222987120766696</c:v>
                </c:pt>
                <c:pt idx="78">
                  <c:v>-0.2820433846327346</c:v>
                </c:pt>
                <c:pt idx="79">
                  <c:v>-0.28185689805778485</c:v>
                </c:pt>
                <c:pt idx="80">
                  <c:v>-0.28167041148285249</c:v>
                </c:pt>
                <c:pt idx="81">
                  <c:v>-0.28148392490790275</c:v>
                </c:pt>
                <c:pt idx="82">
                  <c:v>-0.28129743833297038</c:v>
                </c:pt>
                <c:pt idx="83">
                  <c:v>-0.28111095175803802</c:v>
                </c:pt>
                <c:pt idx="84">
                  <c:v>-0.28092446518310565</c:v>
                </c:pt>
                <c:pt idx="85">
                  <c:v>-0.28073797860815597</c:v>
                </c:pt>
                <c:pt idx="86">
                  <c:v>-0.2805514920332236</c:v>
                </c:pt>
                <c:pt idx="87">
                  <c:v>-0.28036500545827392</c:v>
                </c:pt>
                <c:pt idx="88">
                  <c:v>-0.28017851888334155</c:v>
                </c:pt>
                <c:pt idx="89">
                  <c:v>-0.27999203230839181</c:v>
                </c:pt>
                <c:pt idx="90">
                  <c:v>-0.27980554573345945</c:v>
                </c:pt>
                <c:pt idx="91">
                  <c:v>-0.27961905915852708</c:v>
                </c:pt>
                <c:pt idx="92">
                  <c:v>-0.27943257258359472</c:v>
                </c:pt>
                <c:pt idx="93">
                  <c:v>-0.27924608600864498</c:v>
                </c:pt>
                <c:pt idx="94">
                  <c:v>-0.27905959943369529</c:v>
                </c:pt>
                <c:pt idx="95">
                  <c:v>-0.27887311285878025</c:v>
                </c:pt>
                <c:pt idx="96">
                  <c:v>-0.30454740972931521</c:v>
                </c:pt>
                <c:pt idx="97">
                  <c:v>-0.33385837927186329</c:v>
                </c:pt>
                <c:pt idx="98">
                  <c:v>-0.36316934881442875</c:v>
                </c:pt>
                <c:pt idx="99">
                  <c:v>-0.39248031835697683</c:v>
                </c:pt>
                <c:pt idx="100">
                  <c:v>-0.42179128789954223</c:v>
                </c:pt>
                <c:pt idx="101">
                  <c:v>-0.45110225744209032</c:v>
                </c:pt>
                <c:pt idx="102">
                  <c:v>-0.48041322698465572</c:v>
                </c:pt>
                <c:pt idx="103">
                  <c:v>-0.5097241965272038</c:v>
                </c:pt>
                <c:pt idx="104">
                  <c:v>-0.5390351660697692</c:v>
                </c:pt>
                <c:pt idx="105">
                  <c:v>-0.56834613561233471</c:v>
                </c:pt>
                <c:pt idx="106">
                  <c:v>-0.5976571051548828</c:v>
                </c:pt>
                <c:pt idx="107">
                  <c:v>-0.6269680746974482</c:v>
                </c:pt>
                <c:pt idx="108">
                  <c:v>-0.65627904423999628</c:v>
                </c:pt>
                <c:pt idx="109">
                  <c:v>-0.68559001378254436</c:v>
                </c:pt>
                <c:pt idx="110">
                  <c:v>-0.71490098332512719</c:v>
                </c:pt>
                <c:pt idx="111">
                  <c:v>-0.74421195286770991</c:v>
                </c:pt>
                <c:pt idx="112">
                  <c:v>-0.77352292241022336</c:v>
                </c:pt>
                <c:pt idx="113">
                  <c:v>-0.80283389195277133</c:v>
                </c:pt>
                <c:pt idx="114">
                  <c:v>-0.83214486149535416</c:v>
                </c:pt>
                <c:pt idx="115">
                  <c:v>-0.86145583103790224</c:v>
                </c:pt>
                <c:pt idx="116">
                  <c:v>-0.87169302506229918</c:v>
                </c:pt>
                <c:pt idx="117">
                  <c:v>-0.87779756772442963</c:v>
                </c:pt>
                <c:pt idx="118">
                  <c:v>-0.88390211038655986</c:v>
                </c:pt>
                <c:pt idx="119">
                  <c:v>-0.89000665304865556</c:v>
                </c:pt>
                <c:pt idx="120">
                  <c:v>-0.8961111957107859</c:v>
                </c:pt>
                <c:pt idx="121">
                  <c:v>-0.90221573837291624</c:v>
                </c:pt>
                <c:pt idx="122">
                  <c:v>-0.90832028103504658</c:v>
                </c:pt>
                <c:pt idx="123">
                  <c:v>-0.91442482369714218</c:v>
                </c:pt>
                <c:pt idx="124">
                  <c:v>-0.92052936635927263</c:v>
                </c:pt>
                <c:pt idx="125">
                  <c:v>-0.92663390902140286</c:v>
                </c:pt>
                <c:pt idx="126">
                  <c:v>-0.93273845168353331</c:v>
                </c:pt>
                <c:pt idx="127">
                  <c:v>-0.9388429943456289</c:v>
                </c:pt>
                <c:pt idx="128">
                  <c:v>-0.94494753700775924</c:v>
                </c:pt>
                <c:pt idx="129">
                  <c:v>-0.95105207966988958</c:v>
                </c:pt>
                <c:pt idx="130">
                  <c:v>-0.95715662233205467</c:v>
                </c:pt>
                <c:pt idx="131">
                  <c:v>-0.96326116499411563</c:v>
                </c:pt>
                <c:pt idx="132">
                  <c:v>-0.96936570765628061</c:v>
                </c:pt>
                <c:pt idx="133">
                  <c:v>-0.97547025031841095</c:v>
                </c:pt>
                <c:pt idx="134">
                  <c:v>-0.98157479298054129</c:v>
                </c:pt>
                <c:pt idx="135">
                  <c:v>-0.98767933564263699</c:v>
                </c:pt>
                <c:pt idx="136">
                  <c:v>-0.99662950761806446</c:v>
                </c:pt>
                <c:pt idx="137">
                  <c:v>-1.0061962326112992</c:v>
                </c:pt>
                <c:pt idx="138">
                  <c:v>-1.0157629576046032</c:v>
                </c:pt>
                <c:pt idx="139">
                  <c:v>-1.0253296825979072</c:v>
                </c:pt>
                <c:pt idx="140">
                  <c:v>-1.0348964075911766</c:v>
                </c:pt>
                <c:pt idx="141">
                  <c:v>-1.0444631325844458</c:v>
                </c:pt>
                <c:pt idx="142">
                  <c:v>-1.0540298575777152</c:v>
                </c:pt>
                <c:pt idx="143">
                  <c:v>-1.0635965825710192</c:v>
                </c:pt>
                <c:pt idx="144">
                  <c:v>-1.0731633075642537</c:v>
                </c:pt>
                <c:pt idx="145">
                  <c:v>-1.0827300325575577</c:v>
                </c:pt>
                <c:pt idx="146">
                  <c:v>-1.0922967575508618</c:v>
                </c:pt>
                <c:pt idx="147">
                  <c:v>-1.1018634825441311</c:v>
                </c:pt>
                <c:pt idx="148">
                  <c:v>-1.1114302075374005</c:v>
                </c:pt>
                <c:pt idx="149">
                  <c:v>-1.1209969325306699</c:v>
                </c:pt>
                <c:pt idx="150">
                  <c:v>-1.1305636575239739</c:v>
                </c:pt>
                <c:pt idx="151">
                  <c:v>-1.1401303825172084</c:v>
                </c:pt>
                <c:pt idx="152">
                  <c:v>-1.1496971075105125</c:v>
                </c:pt>
                <c:pt idx="153">
                  <c:v>-1.1592638325038165</c:v>
                </c:pt>
                <c:pt idx="154">
                  <c:v>-1.1688305574970859</c:v>
                </c:pt>
                <c:pt idx="155">
                  <c:v>-1.1783972824903552</c:v>
                </c:pt>
                <c:pt idx="156">
                  <c:v>-1.18198632327534</c:v>
                </c:pt>
                <c:pt idx="157">
                  <c:v>-1.1842801991484784</c:v>
                </c:pt>
                <c:pt idx="158">
                  <c:v>-1.186574075021686</c:v>
                </c:pt>
                <c:pt idx="159">
                  <c:v>-1.188867950894859</c:v>
                </c:pt>
                <c:pt idx="160">
                  <c:v>-1.1911618267680322</c:v>
                </c:pt>
                <c:pt idx="161">
                  <c:v>-1.1934557026412052</c:v>
                </c:pt>
                <c:pt idx="162">
                  <c:v>-1.1957495785143781</c:v>
                </c:pt>
                <c:pt idx="163">
                  <c:v>-1.1980434543875513</c:v>
                </c:pt>
                <c:pt idx="164">
                  <c:v>-1.200337330260759</c:v>
                </c:pt>
                <c:pt idx="165">
                  <c:v>-1.2026312061339319</c:v>
                </c:pt>
                <c:pt idx="166">
                  <c:v>-1.2049250820070703</c:v>
                </c:pt>
                <c:pt idx="167">
                  <c:v>-1.2072189578802432</c:v>
                </c:pt>
                <c:pt idx="168">
                  <c:v>-1.2095128337534164</c:v>
                </c:pt>
                <c:pt idx="169">
                  <c:v>-1.2118067096265894</c:v>
                </c:pt>
                <c:pt idx="170">
                  <c:v>-1.2141005854997624</c:v>
                </c:pt>
                <c:pt idx="171">
                  <c:v>-1.2163944613729702</c:v>
                </c:pt>
                <c:pt idx="172">
                  <c:v>-1.2186883372461432</c:v>
                </c:pt>
                <c:pt idx="173">
                  <c:v>-1.2209822131193162</c:v>
                </c:pt>
                <c:pt idx="174">
                  <c:v>-1.2232760889924892</c:v>
                </c:pt>
                <c:pt idx="175">
                  <c:v>-1.2255699648656275</c:v>
                </c:pt>
                <c:pt idx="176">
                  <c:v>-1.214697496138839</c:v>
                </c:pt>
                <c:pt idx="177">
                  <c:v>-1.1985078497850354</c:v>
                </c:pt>
                <c:pt idx="178">
                  <c:v>-1.1823182034312665</c:v>
                </c:pt>
                <c:pt idx="179">
                  <c:v>-1.1661285570774975</c:v>
                </c:pt>
                <c:pt idx="180">
                  <c:v>-1.1499389107237634</c:v>
                </c:pt>
                <c:pt idx="181">
                  <c:v>-1.1337492643699598</c:v>
                </c:pt>
                <c:pt idx="182">
                  <c:v>-1.1175596180162257</c:v>
                </c:pt>
                <c:pt idx="183">
                  <c:v>-1.1013699716624221</c:v>
                </c:pt>
                <c:pt idx="184">
                  <c:v>-1.0851803253086532</c:v>
                </c:pt>
                <c:pt idx="185">
                  <c:v>-1.0689906789548842</c:v>
                </c:pt>
                <c:pt idx="186">
                  <c:v>-1.0528010326011152</c:v>
                </c:pt>
                <c:pt idx="187">
                  <c:v>-1.0366113862473463</c:v>
                </c:pt>
                <c:pt idx="188">
                  <c:v>-1.0204217398935775</c:v>
                </c:pt>
                <c:pt idx="189">
                  <c:v>-1.0042320935397739</c:v>
                </c:pt>
                <c:pt idx="190">
                  <c:v>-0.98804244718603962</c:v>
                </c:pt>
                <c:pt idx="191">
                  <c:v>-0.97185280083227077</c:v>
                </c:pt>
                <c:pt idx="192">
                  <c:v>-0.95566315447850192</c:v>
                </c:pt>
                <c:pt idx="193">
                  <c:v>-0.93947350812473296</c:v>
                </c:pt>
                <c:pt idx="194">
                  <c:v>-0.92328386177092936</c:v>
                </c:pt>
                <c:pt idx="195">
                  <c:v>-0.90709421541719515</c:v>
                </c:pt>
                <c:pt idx="196">
                  <c:v>-0.91375338403271855</c:v>
                </c:pt>
                <c:pt idx="197">
                  <c:v>-0.92734880004961828</c:v>
                </c:pt>
                <c:pt idx="198">
                  <c:v>-0.94094421606651801</c:v>
                </c:pt>
                <c:pt idx="199">
                  <c:v>-0.95453963208345227</c:v>
                </c:pt>
                <c:pt idx="200">
                  <c:v>-0.968135048100352</c:v>
                </c:pt>
                <c:pt idx="201">
                  <c:v>-0.98173046411728637</c:v>
                </c:pt>
                <c:pt idx="202">
                  <c:v>-0.99532588013418599</c:v>
                </c:pt>
                <c:pt idx="203">
                  <c:v>-1.0089212961511205</c:v>
                </c:pt>
                <c:pt idx="204">
                  <c:v>-1.0225167121680201</c:v>
                </c:pt>
                <c:pt idx="205">
                  <c:v>-1.0361121281849544</c:v>
                </c:pt>
                <c:pt idx="206">
                  <c:v>-1.0497075442018542</c:v>
                </c:pt>
                <c:pt idx="207">
                  <c:v>-1.0633029602187538</c:v>
                </c:pt>
                <c:pt idx="208">
                  <c:v>-1.0768983762356883</c:v>
                </c:pt>
                <c:pt idx="209">
                  <c:v>-1.0904937922525879</c:v>
                </c:pt>
                <c:pt idx="210">
                  <c:v>-1.1040892082695222</c:v>
                </c:pt>
                <c:pt idx="211">
                  <c:v>-1.1176846242864218</c:v>
                </c:pt>
                <c:pt idx="212">
                  <c:v>-1.1312800403033563</c:v>
                </c:pt>
                <c:pt idx="213">
                  <c:v>-1.1448754563202559</c:v>
                </c:pt>
                <c:pt idx="214">
                  <c:v>-1.1584708723371557</c:v>
                </c:pt>
                <c:pt idx="215">
                  <c:v>-1.17206628835409</c:v>
                </c:pt>
                <c:pt idx="216">
                  <c:v>-1.1669965469717631</c:v>
                </c:pt>
                <c:pt idx="217">
                  <c:v>-1.1562605970932491</c:v>
                </c:pt>
                <c:pt idx="218">
                  <c:v>-1.1455246472147351</c:v>
                </c:pt>
                <c:pt idx="219">
                  <c:v>-1.1347886973362211</c:v>
                </c:pt>
                <c:pt idx="220">
                  <c:v>-1.124052747457742</c:v>
                </c:pt>
                <c:pt idx="221">
                  <c:v>-1.113316797579228</c:v>
                </c:pt>
                <c:pt idx="222">
                  <c:v>-1.102580847700714</c:v>
                </c:pt>
                <c:pt idx="223">
                  <c:v>-1.0918448978222002</c:v>
                </c:pt>
                <c:pt idx="224">
                  <c:v>-1.0811089479436862</c:v>
                </c:pt>
                <c:pt idx="225">
                  <c:v>-1.0703729980651722</c:v>
                </c:pt>
                <c:pt idx="226">
                  <c:v>-1.0596370481866582</c:v>
                </c:pt>
                <c:pt idx="227">
                  <c:v>-1.0489010983081442</c:v>
                </c:pt>
                <c:pt idx="228">
                  <c:v>-1.0381651484296304</c:v>
                </c:pt>
                <c:pt idx="229">
                  <c:v>-1.0274291985511164</c:v>
                </c:pt>
                <c:pt idx="230">
                  <c:v>-1.0166932486726024</c:v>
                </c:pt>
                <c:pt idx="231">
                  <c:v>-1.0059572987940886</c:v>
                </c:pt>
                <c:pt idx="232">
                  <c:v>-0.99522134891560921</c:v>
                </c:pt>
                <c:pt idx="233">
                  <c:v>-0.98448539903706056</c:v>
                </c:pt>
                <c:pt idx="234">
                  <c:v>-0.97374944915854655</c:v>
                </c:pt>
                <c:pt idx="235">
                  <c:v>-0.96301349928003266</c:v>
                </c:pt>
                <c:pt idx="236">
                  <c:v>-0.95227754940151876</c:v>
                </c:pt>
                <c:pt idx="237">
                  <c:v>-0.94154159952300476</c:v>
                </c:pt>
                <c:pt idx="238">
                  <c:v>-0.93080564964449075</c:v>
                </c:pt>
                <c:pt idx="239">
                  <c:v>-0.92006969976597686</c:v>
                </c:pt>
                <c:pt idx="240">
                  <c:v>-0.90933374988746296</c:v>
                </c:pt>
                <c:pt idx="241">
                  <c:v>-0.89859780000894895</c:v>
                </c:pt>
                <c:pt idx="242">
                  <c:v>-0.88786185013043495</c:v>
                </c:pt>
                <c:pt idx="243">
                  <c:v>-0.8771259002519558</c:v>
                </c:pt>
                <c:pt idx="244">
                  <c:v>-0.8663899503734418</c:v>
                </c:pt>
                <c:pt idx="245">
                  <c:v>-0.85565400049492779</c:v>
                </c:pt>
                <c:pt idx="246">
                  <c:v>-0.8449180506164139</c:v>
                </c:pt>
                <c:pt idx="247">
                  <c:v>-0.8341821007379</c:v>
                </c:pt>
                <c:pt idx="248">
                  <c:v>-0.82344615085938599</c:v>
                </c:pt>
                <c:pt idx="249">
                  <c:v>-0.81271020098087199</c:v>
                </c:pt>
                <c:pt idx="250">
                  <c:v>-0.80197425110235809</c:v>
                </c:pt>
                <c:pt idx="251">
                  <c:v>-0.7912383012238442</c:v>
                </c:pt>
                <c:pt idx="252">
                  <c:v>-0.78050235134533019</c:v>
                </c:pt>
                <c:pt idx="253">
                  <c:v>-0.76976640146681619</c:v>
                </c:pt>
                <c:pt idx="254">
                  <c:v>-0.75903045158833704</c:v>
                </c:pt>
                <c:pt idx="255">
                  <c:v>-0.74829450170982303</c:v>
                </c:pt>
                <c:pt idx="256">
                  <c:v>-0.7378247405611521</c:v>
                </c:pt>
                <c:pt idx="257">
                  <c:v>-0.72743578670542153</c:v>
                </c:pt>
                <c:pt idx="258">
                  <c:v>-0.71704683284976034</c:v>
                </c:pt>
                <c:pt idx="259">
                  <c:v>-0.70665787899406451</c:v>
                </c:pt>
                <c:pt idx="260">
                  <c:v>-0.69626892513840333</c:v>
                </c:pt>
                <c:pt idx="261">
                  <c:v>-0.68587997128267264</c:v>
                </c:pt>
                <c:pt idx="262">
                  <c:v>-0.67549101742701145</c:v>
                </c:pt>
                <c:pt idx="263">
                  <c:v>-0.66510206357131563</c:v>
                </c:pt>
                <c:pt idx="264">
                  <c:v>-0.65471310971565444</c:v>
                </c:pt>
                <c:pt idx="265">
                  <c:v>-0.64432415585992386</c:v>
                </c:pt>
                <c:pt idx="266">
                  <c:v>-0.63393520200426268</c:v>
                </c:pt>
                <c:pt idx="267">
                  <c:v>-0.62354624814856674</c:v>
                </c:pt>
                <c:pt idx="268">
                  <c:v>-0.61315729429290555</c:v>
                </c:pt>
                <c:pt idx="269">
                  <c:v>-0.60276834043717509</c:v>
                </c:pt>
                <c:pt idx="270">
                  <c:v>-0.5923793865815139</c:v>
                </c:pt>
                <c:pt idx="271">
                  <c:v>-0.58199043272585271</c:v>
                </c:pt>
                <c:pt idx="272">
                  <c:v>-0.57160147887015678</c:v>
                </c:pt>
                <c:pt idx="273">
                  <c:v>-0.56121252501446084</c:v>
                </c:pt>
                <c:pt idx="274">
                  <c:v>-0.55082357115876501</c:v>
                </c:pt>
                <c:pt idx="275">
                  <c:v>-0.54043461730310383</c:v>
                </c:pt>
                <c:pt idx="276">
                  <c:v>-0.530045663447408</c:v>
                </c:pt>
                <c:pt idx="277">
                  <c:v>-0.51965670959171206</c:v>
                </c:pt>
                <c:pt idx="278">
                  <c:v>-0.50926775573601613</c:v>
                </c:pt>
                <c:pt idx="279">
                  <c:v>-0.49887880188035499</c:v>
                </c:pt>
                <c:pt idx="280">
                  <c:v>-0.48848984802465911</c:v>
                </c:pt>
                <c:pt idx="281">
                  <c:v>-0.47810089416896323</c:v>
                </c:pt>
                <c:pt idx="282">
                  <c:v>-0.46771194031326735</c:v>
                </c:pt>
                <c:pt idx="283">
                  <c:v>-0.45732298645760616</c:v>
                </c:pt>
                <c:pt idx="284">
                  <c:v>-0.44693403260191028</c:v>
                </c:pt>
                <c:pt idx="285">
                  <c:v>-0.43654507874624909</c:v>
                </c:pt>
                <c:pt idx="286">
                  <c:v>-0.42615612489055321</c:v>
                </c:pt>
                <c:pt idx="287">
                  <c:v>-0.41576717103485733</c:v>
                </c:pt>
                <c:pt idx="288">
                  <c:v>-0.40537821717919614</c:v>
                </c:pt>
                <c:pt idx="289">
                  <c:v>-0.39498926332350026</c:v>
                </c:pt>
                <c:pt idx="290">
                  <c:v>-0.38460030946780438</c:v>
                </c:pt>
                <c:pt idx="291">
                  <c:v>-0.3742113556121085</c:v>
                </c:pt>
                <c:pt idx="292">
                  <c:v>-0.36382240175644731</c:v>
                </c:pt>
                <c:pt idx="293">
                  <c:v>-0.35343344790075143</c:v>
                </c:pt>
                <c:pt idx="294">
                  <c:v>-0.34304449404505555</c:v>
                </c:pt>
                <c:pt idx="295">
                  <c:v>-0.33265554018935967</c:v>
                </c:pt>
                <c:pt idx="296">
                  <c:v>-0.32226658633369848</c:v>
                </c:pt>
                <c:pt idx="297">
                  <c:v>-0.3118776324780026</c:v>
                </c:pt>
                <c:pt idx="298">
                  <c:v>-0.30148867862230672</c:v>
                </c:pt>
                <c:pt idx="299">
                  <c:v>-0.29109972476661083</c:v>
                </c:pt>
                <c:pt idx="300">
                  <c:v>-0.28071077091094965</c:v>
                </c:pt>
                <c:pt idx="301">
                  <c:v>-0.27032181705528846</c:v>
                </c:pt>
                <c:pt idx="302">
                  <c:v>-0.25993286319955788</c:v>
                </c:pt>
                <c:pt idx="303">
                  <c:v>-0.2495439093438967</c:v>
                </c:pt>
                <c:pt idx="304">
                  <c:v>-0.23915495548820082</c:v>
                </c:pt>
                <c:pt idx="305">
                  <c:v>-0.22876600163253963</c:v>
                </c:pt>
                <c:pt idx="306">
                  <c:v>-0.21837704777680905</c:v>
                </c:pt>
                <c:pt idx="307">
                  <c:v>-0.20798809392114787</c:v>
                </c:pt>
                <c:pt idx="308">
                  <c:v>-0.19759914006545198</c:v>
                </c:pt>
                <c:pt idx="309">
                  <c:v>-0.1872101862097908</c:v>
                </c:pt>
                <c:pt idx="310">
                  <c:v>-0.17682123235406022</c:v>
                </c:pt>
                <c:pt idx="311">
                  <c:v>-0.16643227849839903</c:v>
                </c:pt>
                <c:pt idx="312">
                  <c:v>-0.15604332464270315</c:v>
                </c:pt>
                <c:pt idx="313">
                  <c:v>-0.14565437078704196</c:v>
                </c:pt>
                <c:pt idx="314">
                  <c:v>-0.13526541693134608</c:v>
                </c:pt>
                <c:pt idx="315">
                  <c:v>-0.1248764630756502</c:v>
                </c:pt>
                <c:pt idx="316">
                  <c:v>-0.12315225930283752</c:v>
                </c:pt>
                <c:pt idx="317">
                  <c:v>-0.12492728152502935</c:v>
                </c:pt>
                <c:pt idx="318">
                  <c:v>-0.1267023037471865</c:v>
                </c:pt>
                <c:pt idx="319">
                  <c:v>-0.12847732596937833</c:v>
                </c:pt>
                <c:pt idx="320">
                  <c:v>-0.13025234819153547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22224"/>
        <c:axId val="273322784"/>
      </c:scatterChart>
      <c:valAx>
        <c:axId val="2733211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34665282823"/>
              <c:y val="0.91437716724459905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3321664"/>
        <c:crosses val="autoZero"/>
        <c:crossBetween val="midCat"/>
      </c:valAx>
      <c:valAx>
        <c:axId val="27332166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6900437393432E-2"/>
              <c:y val="0.48773006134969299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3321104"/>
        <c:crosses val="autoZero"/>
        <c:crossBetween val="midCat"/>
      </c:valAx>
      <c:valAx>
        <c:axId val="273322224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73322784"/>
        <c:crosses val="autoZero"/>
        <c:crossBetween val="midCat"/>
      </c:valAx>
      <c:valAx>
        <c:axId val="27332278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73322224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sz="1300" b="1" strike="noStrike" spc="-1">
                <a:solidFill>
                  <a:srgbClr val="000000"/>
                </a:solidFill>
                <a:latin typeface="Calibri"/>
              </a:rPr>
              <a:t>Discount Curves (Funding)</a:t>
            </a:r>
          </a:p>
        </c:rich>
      </c:tx>
      <c:layout>
        <c:manualLayout>
          <c:xMode val="edge"/>
          <c:yMode val="edge"/>
          <c:x val="0.392410714285714"/>
          <c:y val="5.217507339204700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3630952380952E-2"/>
          <c:y val="0.33226581265012001"/>
          <c:w val="0.81436011904761896"/>
          <c:h val="0.465972778222577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View'!$AK$17</c:f>
              <c:strCache>
                <c:ptCount val="1"/>
                <c:pt idx="0">
                  <c:v>discount-EUR-FND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View'!$AJ$23:$AJ$343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View'!$AK$23:$AK$343</c:f>
              <c:numCache>
                <c:formatCode>0.00%</c:formatCode>
                <c:ptCount val="321"/>
                <c:pt idx="0">
                  <c:v>4.2730109153673859E-3</c:v>
                </c:pt>
                <c:pt idx="1">
                  <c:v>4.2730109153677077E-3</c:v>
                </c:pt>
                <c:pt idx="2">
                  <c:v>4.2730109153675108E-3</c:v>
                </c:pt>
                <c:pt idx="3">
                  <c:v>4.273010915367392E-3</c:v>
                </c:pt>
                <c:pt idx="4">
                  <c:v>4.2730109153674223E-3</c:v>
                </c:pt>
                <c:pt idx="5">
                  <c:v>4.2730109153674258E-3</c:v>
                </c:pt>
                <c:pt idx="6">
                  <c:v>4.2730109153674232E-3</c:v>
                </c:pt>
                <c:pt idx="7">
                  <c:v>4.2730109153673165E-3</c:v>
                </c:pt>
                <c:pt idx="8">
                  <c:v>4.2730109153673633E-3</c:v>
                </c:pt>
                <c:pt idx="9">
                  <c:v>4.3321717133289308E-3</c:v>
                </c:pt>
                <c:pt idx="10">
                  <c:v>4.3986138402704782E-3</c:v>
                </c:pt>
                <c:pt idx="11">
                  <c:v>4.4650559672119363E-3</c:v>
                </c:pt>
                <c:pt idx="12">
                  <c:v>4.531498094153417E-3</c:v>
                </c:pt>
                <c:pt idx="13">
                  <c:v>4.5979402210949028E-3</c:v>
                </c:pt>
                <c:pt idx="14">
                  <c:v>4.6643823480363904E-3</c:v>
                </c:pt>
                <c:pt idx="15">
                  <c:v>4.7308244749779144E-3</c:v>
                </c:pt>
                <c:pt idx="16">
                  <c:v>4.7972666019193743E-3</c:v>
                </c:pt>
                <c:pt idx="17">
                  <c:v>5.0391976146968581E-3</c:v>
                </c:pt>
                <c:pt idx="18">
                  <c:v>5.2979924243114615E-3</c:v>
                </c:pt>
                <c:pt idx="19">
                  <c:v>5.5567872339260553E-3</c:v>
                </c:pt>
                <c:pt idx="20">
                  <c:v>5.815582043540604E-3</c:v>
                </c:pt>
                <c:pt idx="21">
                  <c:v>6.0743768531551874E-3</c:v>
                </c:pt>
                <c:pt idx="22">
                  <c:v>6.3331716627697578E-3</c:v>
                </c:pt>
                <c:pt idx="23">
                  <c:v>6.5919664723843273E-3</c:v>
                </c:pt>
                <c:pt idx="24">
                  <c:v>6.8507612819989142E-3</c:v>
                </c:pt>
                <c:pt idx="25">
                  <c:v>7.0345104429225284E-3</c:v>
                </c:pt>
                <c:pt idx="26">
                  <c:v>7.2129777986596946E-3</c:v>
                </c:pt>
                <c:pt idx="27">
                  <c:v>7.3914451543968208E-3</c:v>
                </c:pt>
                <c:pt idx="28">
                  <c:v>7.569912510133987E-3</c:v>
                </c:pt>
                <c:pt idx="29">
                  <c:v>7.7483798658711149E-3</c:v>
                </c:pt>
                <c:pt idx="30">
                  <c:v>7.926847221608288E-3</c:v>
                </c:pt>
                <c:pt idx="31">
                  <c:v>8.1053145773454134E-3</c:v>
                </c:pt>
                <c:pt idx="32">
                  <c:v>8.283781933082577E-3</c:v>
                </c:pt>
                <c:pt idx="33">
                  <c:v>8.5101753103928382E-3</c:v>
                </c:pt>
                <c:pt idx="34">
                  <c:v>8.7399417801305463E-3</c:v>
                </c:pt>
                <c:pt idx="35">
                  <c:v>8.9697082498682648E-3</c:v>
                </c:pt>
                <c:pt idx="36">
                  <c:v>9.1994747196059677E-3</c:v>
                </c:pt>
                <c:pt idx="37">
                  <c:v>9.4292411893436723E-3</c:v>
                </c:pt>
                <c:pt idx="38">
                  <c:v>9.6590076590813683E-3</c:v>
                </c:pt>
                <c:pt idx="39">
                  <c:v>9.8887741288190764E-3</c:v>
                </c:pt>
                <c:pt idx="40">
                  <c:v>1.0118540598556779E-2</c:v>
                </c:pt>
                <c:pt idx="41">
                  <c:v>1.0344358950093602E-2</c:v>
                </c:pt>
                <c:pt idx="42">
                  <c:v>1.0569797902884391E-2</c:v>
                </c:pt>
                <c:pt idx="43">
                  <c:v>1.079523685567519E-2</c:v>
                </c:pt>
                <c:pt idx="44">
                  <c:v>1.1020675808465974E-2</c:v>
                </c:pt>
                <c:pt idx="45">
                  <c:v>1.124611476125679E-2</c:v>
                </c:pt>
                <c:pt idx="46">
                  <c:v>1.1471553714047573E-2</c:v>
                </c:pt>
                <c:pt idx="47">
                  <c:v>1.1696992666838362E-2</c:v>
                </c:pt>
                <c:pt idx="48">
                  <c:v>1.1922431619629166E-2</c:v>
                </c:pt>
                <c:pt idx="49">
                  <c:v>1.2147870572419962E-2</c:v>
                </c:pt>
                <c:pt idx="50">
                  <c:v>1.2373309525210749E-2</c:v>
                </c:pt>
                <c:pt idx="51">
                  <c:v>1.2598748478001551E-2</c:v>
                </c:pt>
                <c:pt idx="52">
                  <c:v>1.2824187430792345E-2</c:v>
                </c:pt>
                <c:pt idx="53">
                  <c:v>1.3049626383583141E-2</c:v>
                </c:pt>
                <c:pt idx="54">
                  <c:v>1.3275065336373947E-2</c:v>
                </c:pt>
                <c:pt idx="55">
                  <c:v>1.3500504289164739E-2</c:v>
                </c:pt>
                <c:pt idx="56">
                  <c:v>1.3725943241955538E-2</c:v>
                </c:pt>
                <c:pt idx="57">
                  <c:v>1.4021497273323956E-2</c:v>
                </c:pt>
                <c:pt idx="58">
                  <c:v>1.4327668098924969E-2</c:v>
                </c:pt>
                <c:pt idx="59">
                  <c:v>1.463383892452598E-2</c:v>
                </c:pt>
                <c:pt idx="60">
                  <c:v>1.4940009750126975E-2</c:v>
                </c:pt>
                <c:pt idx="61">
                  <c:v>1.5246180575727986E-2</c:v>
                </c:pt>
                <c:pt idx="62">
                  <c:v>1.555235140132899E-2</c:v>
                </c:pt>
                <c:pt idx="63">
                  <c:v>1.5858522226929985E-2</c:v>
                </c:pt>
                <c:pt idx="64">
                  <c:v>1.6164693052530994E-2</c:v>
                </c:pt>
                <c:pt idx="65">
                  <c:v>1.6470863878132E-2</c:v>
                </c:pt>
                <c:pt idx="66">
                  <c:v>1.6777034703732999E-2</c:v>
                </c:pt>
                <c:pt idx="67">
                  <c:v>1.7083205529334004E-2</c:v>
                </c:pt>
                <c:pt idx="68">
                  <c:v>1.738937635493502E-2</c:v>
                </c:pt>
                <c:pt idx="69">
                  <c:v>1.7695547180536019E-2</c:v>
                </c:pt>
                <c:pt idx="70">
                  <c:v>1.8001718006137018E-2</c:v>
                </c:pt>
                <c:pt idx="71">
                  <c:v>1.8307888831738034E-2</c:v>
                </c:pt>
                <c:pt idx="72">
                  <c:v>1.8614059657339036E-2</c:v>
                </c:pt>
                <c:pt idx="73">
                  <c:v>1.8920230482940035E-2</c:v>
                </c:pt>
                <c:pt idx="74">
                  <c:v>1.9226401308541041E-2</c:v>
                </c:pt>
                <c:pt idx="75">
                  <c:v>1.9532572134142039E-2</c:v>
                </c:pt>
                <c:pt idx="76">
                  <c:v>1.9838742959743041E-2</c:v>
                </c:pt>
                <c:pt idx="77">
                  <c:v>2.0144913785344058E-2</c:v>
                </c:pt>
                <c:pt idx="78">
                  <c:v>2.0451084610945063E-2</c:v>
                </c:pt>
                <c:pt idx="79">
                  <c:v>2.0757255436546069E-2</c:v>
                </c:pt>
                <c:pt idx="80">
                  <c:v>2.1063426262147061E-2</c:v>
                </c:pt>
                <c:pt idx="81">
                  <c:v>2.1187214969084493E-2</c:v>
                </c:pt>
                <c:pt idx="82">
                  <c:v>2.1288556646032554E-2</c:v>
                </c:pt>
                <c:pt idx="83">
                  <c:v>2.1389898322980615E-2</c:v>
                </c:pt>
                <c:pt idx="84">
                  <c:v>2.1491239999928677E-2</c:v>
                </c:pt>
                <c:pt idx="85">
                  <c:v>2.1592581676876728E-2</c:v>
                </c:pt>
                <c:pt idx="86">
                  <c:v>2.16939233538248E-2</c:v>
                </c:pt>
                <c:pt idx="87">
                  <c:v>2.1795265030772854E-2</c:v>
                </c:pt>
                <c:pt idx="88">
                  <c:v>2.1896606707720916E-2</c:v>
                </c:pt>
                <c:pt idx="89">
                  <c:v>2.1997948384668981E-2</c:v>
                </c:pt>
                <c:pt idx="90">
                  <c:v>2.2099290061617042E-2</c:v>
                </c:pt>
                <c:pt idx="91">
                  <c:v>2.2200631738565103E-2</c:v>
                </c:pt>
                <c:pt idx="92">
                  <c:v>2.2301973415513158E-2</c:v>
                </c:pt>
                <c:pt idx="93">
                  <c:v>2.2403315092461226E-2</c:v>
                </c:pt>
                <c:pt idx="94">
                  <c:v>2.2504656769409288E-2</c:v>
                </c:pt>
                <c:pt idx="95">
                  <c:v>2.2605998446357339E-2</c:v>
                </c:pt>
                <c:pt idx="96">
                  <c:v>2.27073401233054E-2</c:v>
                </c:pt>
                <c:pt idx="97">
                  <c:v>2.2808681800253458E-2</c:v>
                </c:pt>
                <c:pt idx="98">
                  <c:v>2.2910023477201526E-2</c:v>
                </c:pt>
                <c:pt idx="99">
                  <c:v>2.3011365154149588E-2</c:v>
                </c:pt>
                <c:pt idx="100">
                  <c:v>2.3112706831097656E-2</c:v>
                </c:pt>
                <c:pt idx="101">
                  <c:v>2.3214048508045718E-2</c:v>
                </c:pt>
                <c:pt idx="102">
                  <c:v>2.3315390184993762E-2</c:v>
                </c:pt>
                <c:pt idx="103">
                  <c:v>2.3416731861941823E-2</c:v>
                </c:pt>
                <c:pt idx="104">
                  <c:v>2.3518073538889888E-2</c:v>
                </c:pt>
                <c:pt idx="105">
                  <c:v>2.3619415215837949E-2</c:v>
                </c:pt>
                <c:pt idx="106">
                  <c:v>2.3720756892786014E-2</c:v>
                </c:pt>
                <c:pt idx="107">
                  <c:v>2.3822098569734079E-2</c:v>
                </c:pt>
                <c:pt idx="108">
                  <c:v>2.3923440246682141E-2</c:v>
                </c:pt>
                <c:pt idx="109">
                  <c:v>2.4024781923630199E-2</c:v>
                </c:pt>
                <c:pt idx="110">
                  <c:v>2.4126123600578257E-2</c:v>
                </c:pt>
                <c:pt idx="111">
                  <c:v>2.4227465277526318E-2</c:v>
                </c:pt>
                <c:pt idx="112">
                  <c:v>2.4328806954474386E-2</c:v>
                </c:pt>
                <c:pt idx="113">
                  <c:v>2.4430148631422437E-2</c:v>
                </c:pt>
                <c:pt idx="114">
                  <c:v>2.4531490308370502E-2</c:v>
                </c:pt>
                <c:pt idx="115">
                  <c:v>2.4632831985318564E-2</c:v>
                </c:pt>
                <c:pt idx="116">
                  <c:v>2.4734173662266625E-2</c:v>
                </c:pt>
                <c:pt idx="117">
                  <c:v>2.4835515339214683E-2</c:v>
                </c:pt>
                <c:pt idx="118">
                  <c:v>2.4936857016162745E-2</c:v>
                </c:pt>
                <c:pt idx="119">
                  <c:v>2.5038198693110806E-2</c:v>
                </c:pt>
                <c:pt idx="120">
                  <c:v>2.5139540370058864E-2</c:v>
                </c:pt>
                <c:pt idx="121">
                  <c:v>2.517047554024944E-2</c:v>
                </c:pt>
                <c:pt idx="122">
                  <c:v>2.5190749788281161E-2</c:v>
                </c:pt>
                <c:pt idx="123">
                  <c:v>2.5211024036312875E-2</c:v>
                </c:pt>
                <c:pt idx="124">
                  <c:v>2.5231298284344592E-2</c:v>
                </c:pt>
                <c:pt idx="125">
                  <c:v>2.5251572532376313E-2</c:v>
                </c:pt>
                <c:pt idx="126">
                  <c:v>2.527184678040802E-2</c:v>
                </c:pt>
                <c:pt idx="127">
                  <c:v>2.5292121028439737E-2</c:v>
                </c:pt>
                <c:pt idx="128">
                  <c:v>2.5312395276471458E-2</c:v>
                </c:pt>
                <c:pt idx="129">
                  <c:v>2.5332669524503172E-2</c:v>
                </c:pt>
                <c:pt idx="130">
                  <c:v>2.5352943772534886E-2</c:v>
                </c:pt>
                <c:pt idx="131">
                  <c:v>2.53732180205666E-2</c:v>
                </c:pt>
                <c:pt idx="132">
                  <c:v>2.5393492268598314E-2</c:v>
                </c:pt>
                <c:pt idx="133">
                  <c:v>2.5413766516630028E-2</c:v>
                </c:pt>
                <c:pt idx="134">
                  <c:v>2.5434040764661745E-2</c:v>
                </c:pt>
                <c:pt idx="135">
                  <c:v>2.5454315012693459E-2</c:v>
                </c:pt>
                <c:pt idx="136">
                  <c:v>2.5474589260725173E-2</c:v>
                </c:pt>
                <c:pt idx="137">
                  <c:v>2.5494863508756894E-2</c:v>
                </c:pt>
                <c:pt idx="138">
                  <c:v>2.5515137756788615E-2</c:v>
                </c:pt>
                <c:pt idx="139">
                  <c:v>2.5535412004820325E-2</c:v>
                </c:pt>
                <c:pt idx="140">
                  <c:v>2.5555686252852042E-2</c:v>
                </c:pt>
                <c:pt idx="141">
                  <c:v>2.5575960500883753E-2</c:v>
                </c:pt>
                <c:pt idx="142">
                  <c:v>2.5596234748915477E-2</c:v>
                </c:pt>
                <c:pt idx="143">
                  <c:v>2.5616508996947184E-2</c:v>
                </c:pt>
                <c:pt idx="144">
                  <c:v>2.5636783244978898E-2</c:v>
                </c:pt>
                <c:pt idx="145">
                  <c:v>2.5657057493010622E-2</c:v>
                </c:pt>
                <c:pt idx="146">
                  <c:v>2.5677331741042333E-2</c:v>
                </c:pt>
                <c:pt idx="147">
                  <c:v>2.569760598907405E-2</c:v>
                </c:pt>
                <c:pt idx="148">
                  <c:v>2.5717880237105764E-2</c:v>
                </c:pt>
                <c:pt idx="149">
                  <c:v>2.5738154485137478E-2</c:v>
                </c:pt>
                <c:pt idx="150">
                  <c:v>2.5758428733169199E-2</c:v>
                </c:pt>
                <c:pt idx="151">
                  <c:v>2.5778702981200909E-2</c:v>
                </c:pt>
                <c:pt idx="152">
                  <c:v>2.579897722923263E-2</c:v>
                </c:pt>
                <c:pt idx="153">
                  <c:v>2.5819251477264347E-2</c:v>
                </c:pt>
                <c:pt idx="154">
                  <c:v>2.5839525725296061E-2</c:v>
                </c:pt>
                <c:pt idx="155">
                  <c:v>2.5859799973327782E-2</c:v>
                </c:pt>
                <c:pt idx="156">
                  <c:v>2.5880074221359493E-2</c:v>
                </c:pt>
                <c:pt idx="157">
                  <c:v>2.590034846939121E-2</c:v>
                </c:pt>
                <c:pt idx="158">
                  <c:v>2.5920622717422917E-2</c:v>
                </c:pt>
                <c:pt idx="159">
                  <c:v>2.5940896965454648E-2</c:v>
                </c:pt>
                <c:pt idx="160">
                  <c:v>2.5961171213486355E-2</c:v>
                </c:pt>
                <c:pt idx="161">
                  <c:v>2.5970211716776839E-2</c:v>
                </c:pt>
                <c:pt idx="162">
                  <c:v>2.5977216331052717E-2</c:v>
                </c:pt>
                <c:pt idx="163">
                  <c:v>2.5984220945328606E-2</c:v>
                </c:pt>
                <c:pt idx="164">
                  <c:v>2.5991225559604491E-2</c:v>
                </c:pt>
                <c:pt idx="165">
                  <c:v>2.5998230173880376E-2</c:v>
                </c:pt>
                <c:pt idx="166">
                  <c:v>2.6005234788156254E-2</c:v>
                </c:pt>
                <c:pt idx="167">
                  <c:v>2.601223940243215E-2</c:v>
                </c:pt>
                <c:pt idx="168">
                  <c:v>2.6019244016708035E-2</c:v>
                </c:pt>
                <c:pt idx="169">
                  <c:v>2.6026248630983916E-2</c:v>
                </c:pt>
                <c:pt idx="170">
                  <c:v>2.6033253245259798E-2</c:v>
                </c:pt>
                <c:pt idx="171">
                  <c:v>2.6040257859535679E-2</c:v>
                </c:pt>
                <c:pt idx="172">
                  <c:v>2.6047262473811571E-2</c:v>
                </c:pt>
                <c:pt idx="173">
                  <c:v>2.605426708808746E-2</c:v>
                </c:pt>
                <c:pt idx="174">
                  <c:v>2.6061271702363342E-2</c:v>
                </c:pt>
                <c:pt idx="175">
                  <c:v>2.606827631663922E-2</c:v>
                </c:pt>
                <c:pt idx="176">
                  <c:v>2.6075280930915115E-2</c:v>
                </c:pt>
                <c:pt idx="177">
                  <c:v>2.6082285545190997E-2</c:v>
                </c:pt>
                <c:pt idx="178">
                  <c:v>2.6089290159466878E-2</c:v>
                </c:pt>
                <c:pt idx="179">
                  <c:v>2.6096294773742767E-2</c:v>
                </c:pt>
                <c:pt idx="180">
                  <c:v>2.6103299388018645E-2</c:v>
                </c:pt>
                <c:pt idx="181">
                  <c:v>2.611030400229454E-2</c:v>
                </c:pt>
                <c:pt idx="182">
                  <c:v>2.6117308616570422E-2</c:v>
                </c:pt>
                <c:pt idx="183">
                  <c:v>2.6124313230846307E-2</c:v>
                </c:pt>
                <c:pt idx="184">
                  <c:v>2.6131317845122199E-2</c:v>
                </c:pt>
                <c:pt idx="185">
                  <c:v>2.6138322459398081E-2</c:v>
                </c:pt>
                <c:pt idx="186">
                  <c:v>2.6145327073673966E-2</c:v>
                </c:pt>
                <c:pt idx="187">
                  <c:v>2.6152331687949851E-2</c:v>
                </c:pt>
                <c:pt idx="188">
                  <c:v>2.6159336302225732E-2</c:v>
                </c:pt>
                <c:pt idx="189">
                  <c:v>2.6166340916501624E-2</c:v>
                </c:pt>
                <c:pt idx="190">
                  <c:v>2.6173345530777509E-2</c:v>
                </c:pt>
                <c:pt idx="191">
                  <c:v>2.6180350145053394E-2</c:v>
                </c:pt>
                <c:pt idx="192">
                  <c:v>2.6187354759329276E-2</c:v>
                </c:pt>
                <c:pt idx="193">
                  <c:v>2.6194359373605154E-2</c:v>
                </c:pt>
                <c:pt idx="194">
                  <c:v>2.6201363987881046E-2</c:v>
                </c:pt>
                <c:pt idx="195">
                  <c:v>2.6208368602156928E-2</c:v>
                </c:pt>
                <c:pt idx="196">
                  <c:v>2.6215373216432816E-2</c:v>
                </c:pt>
                <c:pt idx="197">
                  <c:v>2.6222377830708701E-2</c:v>
                </c:pt>
                <c:pt idx="198">
                  <c:v>2.6229382444984586E-2</c:v>
                </c:pt>
                <c:pt idx="199">
                  <c:v>2.6236387059260471E-2</c:v>
                </c:pt>
                <c:pt idx="200">
                  <c:v>2.6243391673536356E-2</c:v>
                </c:pt>
                <c:pt idx="201">
                  <c:v>2.6250396287812252E-2</c:v>
                </c:pt>
                <c:pt idx="202">
                  <c:v>2.625740090208813E-2</c:v>
                </c:pt>
                <c:pt idx="203">
                  <c:v>2.6264405516364019E-2</c:v>
                </c:pt>
                <c:pt idx="204">
                  <c:v>2.62714101306399E-2</c:v>
                </c:pt>
                <c:pt idx="205">
                  <c:v>2.6278414744915792E-2</c:v>
                </c:pt>
                <c:pt idx="206">
                  <c:v>2.6285419359191677E-2</c:v>
                </c:pt>
                <c:pt idx="207">
                  <c:v>2.6292423973467555E-2</c:v>
                </c:pt>
                <c:pt idx="208">
                  <c:v>2.629942858774344E-2</c:v>
                </c:pt>
                <c:pt idx="209">
                  <c:v>2.6306433202019325E-2</c:v>
                </c:pt>
                <c:pt idx="210">
                  <c:v>2.6313437816295214E-2</c:v>
                </c:pt>
                <c:pt idx="211">
                  <c:v>2.6320442430571096E-2</c:v>
                </c:pt>
                <c:pt idx="212">
                  <c:v>2.6327447044846981E-2</c:v>
                </c:pt>
                <c:pt idx="213">
                  <c:v>2.6334451659122866E-2</c:v>
                </c:pt>
                <c:pt idx="214">
                  <c:v>2.6341456273398751E-2</c:v>
                </c:pt>
                <c:pt idx="215">
                  <c:v>2.6348460887674636E-2</c:v>
                </c:pt>
                <c:pt idx="216">
                  <c:v>2.6355465501950521E-2</c:v>
                </c:pt>
                <c:pt idx="217">
                  <c:v>2.6362470116226406E-2</c:v>
                </c:pt>
                <c:pt idx="218">
                  <c:v>2.6369474730502291E-2</c:v>
                </c:pt>
                <c:pt idx="219">
                  <c:v>2.6376479344778176E-2</c:v>
                </c:pt>
                <c:pt idx="220">
                  <c:v>2.6383483959054061E-2</c:v>
                </c:pt>
                <c:pt idx="221">
                  <c:v>2.639048857332995E-2</c:v>
                </c:pt>
                <c:pt idx="222">
                  <c:v>2.6397493187605835E-2</c:v>
                </c:pt>
                <c:pt idx="223">
                  <c:v>2.640449780188172E-2</c:v>
                </c:pt>
                <c:pt idx="224">
                  <c:v>2.6411502416157605E-2</c:v>
                </c:pt>
                <c:pt idx="225">
                  <c:v>2.6418507030433493E-2</c:v>
                </c:pt>
                <c:pt idx="226">
                  <c:v>2.6425511644709375E-2</c:v>
                </c:pt>
                <c:pt idx="227">
                  <c:v>2.643251625898526E-2</c:v>
                </c:pt>
                <c:pt idx="228">
                  <c:v>2.6439520873261145E-2</c:v>
                </c:pt>
                <c:pt idx="229">
                  <c:v>2.644652548753703E-2</c:v>
                </c:pt>
                <c:pt idx="230">
                  <c:v>2.6453530101812919E-2</c:v>
                </c:pt>
                <c:pt idx="231">
                  <c:v>2.64605347160888E-2</c:v>
                </c:pt>
                <c:pt idx="232">
                  <c:v>2.6467539330364685E-2</c:v>
                </c:pt>
                <c:pt idx="233">
                  <c:v>2.647454394464057E-2</c:v>
                </c:pt>
                <c:pt idx="234">
                  <c:v>2.6481548558916455E-2</c:v>
                </c:pt>
                <c:pt idx="235">
                  <c:v>2.648855317319234E-2</c:v>
                </c:pt>
                <c:pt idx="236">
                  <c:v>2.6495557787468225E-2</c:v>
                </c:pt>
                <c:pt idx="237">
                  <c:v>2.6502562401744111E-2</c:v>
                </c:pt>
                <c:pt idx="238">
                  <c:v>2.6509567016019996E-2</c:v>
                </c:pt>
                <c:pt idx="239">
                  <c:v>2.6516571630295881E-2</c:v>
                </c:pt>
                <c:pt idx="240">
                  <c:v>2.6523576244571766E-2</c:v>
                </c:pt>
                <c:pt idx="241">
                  <c:v>2.6538635688371302E-2</c:v>
                </c:pt>
                <c:pt idx="242">
                  <c:v>2.6556254067181963E-2</c:v>
                </c:pt>
                <c:pt idx="243">
                  <c:v>2.657387244599262E-2</c:v>
                </c:pt>
                <c:pt idx="244">
                  <c:v>2.659149082480328E-2</c:v>
                </c:pt>
                <c:pt idx="245">
                  <c:v>2.6609109203613937E-2</c:v>
                </c:pt>
                <c:pt idx="246">
                  <c:v>2.6626727582424597E-2</c:v>
                </c:pt>
                <c:pt idx="247">
                  <c:v>2.6644345961235258E-2</c:v>
                </c:pt>
                <c:pt idx="248">
                  <c:v>2.6661964340045915E-2</c:v>
                </c:pt>
                <c:pt idx="249">
                  <c:v>2.6679582718856575E-2</c:v>
                </c:pt>
                <c:pt idx="250">
                  <c:v>2.6697201097667232E-2</c:v>
                </c:pt>
                <c:pt idx="251">
                  <c:v>2.6714819476477893E-2</c:v>
                </c:pt>
                <c:pt idx="252">
                  <c:v>2.673243785528855E-2</c:v>
                </c:pt>
                <c:pt idx="253">
                  <c:v>2.675005623409921E-2</c:v>
                </c:pt>
                <c:pt idx="254">
                  <c:v>2.676767461290987E-2</c:v>
                </c:pt>
                <c:pt idx="255">
                  <c:v>2.6785292991720527E-2</c:v>
                </c:pt>
                <c:pt idx="256">
                  <c:v>2.6802911370531188E-2</c:v>
                </c:pt>
                <c:pt idx="257">
                  <c:v>2.6820529749341845E-2</c:v>
                </c:pt>
                <c:pt idx="258">
                  <c:v>2.6838148128152505E-2</c:v>
                </c:pt>
                <c:pt idx="259">
                  <c:v>2.6855766506963166E-2</c:v>
                </c:pt>
                <c:pt idx="260">
                  <c:v>2.6873384885773823E-2</c:v>
                </c:pt>
                <c:pt idx="261">
                  <c:v>2.6891003264584479E-2</c:v>
                </c:pt>
                <c:pt idx="262">
                  <c:v>2.6908621643395136E-2</c:v>
                </c:pt>
                <c:pt idx="263">
                  <c:v>2.69262400222058E-2</c:v>
                </c:pt>
                <c:pt idx="264">
                  <c:v>2.6943858401016457E-2</c:v>
                </c:pt>
                <c:pt idx="265">
                  <c:v>2.6961476779827118E-2</c:v>
                </c:pt>
                <c:pt idx="266">
                  <c:v>2.6979095158637775E-2</c:v>
                </c:pt>
                <c:pt idx="267">
                  <c:v>2.6996713537448435E-2</c:v>
                </c:pt>
                <c:pt idx="268">
                  <c:v>2.7014331916259092E-2</c:v>
                </c:pt>
                <c:pt idx="269">
                  <c:v>2.7031950295069752E-2</c:v>
                </c:pt>
                <c:pt idx="270">
                  <c:v>2.7049568673880413E-2</c:v>
                </c:pt>
                <c:pt idx="271">
                  <c:v>2.706718705269107E-2</c:v>
                </c:pt>
                <c:pt idx="272">
                  <c:v>2.708480543150173E-2</c:v>
                </c:pt>
                <c:pt idx="273">
                  <c:v>2.7102423810312387E-2</c:v>
                </c:pt>
                <c:pt idx="274">
                  <c:v>2.7120042189123048E-2</c:v>
                </c:pt>
                <c:pt idx="275">
                  <c:v>2.7137660567933701E-2</c:v>
                </c:pt>
                <c:pt idx="276">
                  <c:v>2.7155278946744365E-2</c:v>
                </c:pt>
                <c:pt idx="277">
                  <c:v>2.7172897325555022E-2</c:v>
                </c:pt>
                <c:pt idx="278">
                  <c:v>2.7190515704365682E-2</c:v>
                </c:pt>
                <c:pt idx="279">
                  <c:v>2.7208134083176343E-2</c:v>
                </c:pt>
                <c:pt idx="280">
                  <c:v>2.7225752461987E-2</c:v>
                </c:pt>
                <c:pt idx="281">
                  <c:v>2.724337084079766E-2</c:v>
                </c:pt>
                <c:pt idx="282">
                  <c:v>2.7260989219608314E-2</c:v>
                </c:pt>
                <c:pt idx="283">
                  <c:v>2.7278607598418977E-2</c:v>
                </c:pt>
                <c:pt idx="284">
                  <c:v>2.7296225977229631E-2</c:v>
                </c:pt>
                <c:pt idx="285">
                  <c:v>2.7313844356040295E-2</c:v>
                </c:pt>
                <c:pt idx="286">
                  <c:v>2.7331462734850955E-2</c:v>
                </c:pt>
                <c:pt idx="287">
                  <c:v>2.7349081113661609E-2</c:v>
                </c:pt>
                <c:pt idx="288">
                  <c:v>2.7366699492472273E-2</c:v>
                </c:pt>
                <c:pt idx="289">
                  <c:v>2.7384317871282933E-2</c:v>
                </c:pt>
                <c:pt idx="290">
                  <c:v>2.740193625009359E-2</c:v>
                </c:pt>
                <c:pt idx="291">
                  <c:v>2.7419554628904247E-2</c:v>
                </c:pt>
                <c:pt idx="292">
                  <c:v>2.7437173007714907E-2</c:v>
                </c:pt>
                <c:pt idx="293">
                  <c:v>2.7454791386525568E-2</c:v>
                </c:pt>
                <c:pt idx="294">
                  <c:v>2.7472409765336225E-2</c:v>
                </c:pt>
                <c:pt idx="295">
                  <c:v>2.7490028144146885E-2</c:v>
                </c:pt>
                <c:pt idx="296">
                  <c:v>2.7507646522957546E-2</c:v>
                </c:pt>
                <c:pt idx="297">
                  <c:v>2.7525264901768202E-2</c:v>
                </c:pt>
                <c:pt idx="298">
                  <c:v>2.7542883280578863E-2</c:v>
                </c:pt>
                <c:pt idx="299">
                  <c:v>2.7560501659389516E-2</c:v>
                </c:pt>
                <c:pt idx="300">
                  <c:v>2.7578120038200177E-2</c:v>
                </c:pt>
                <c:pt idx="301">
                  <c:v>2.7595738417010837E-2</c:v>
                </c:pt>
                <c:pt idx="302">
                  <c:v>2.7613356795821498E-2</c:v>
                </c:pt>
                <c:pt idx="303">
                  <c:v>2.7630975174632158E-2</c:v>
                </c:pt>
                <c:pt idx="304">
                  <c:v>2.7648593553442818E-2</c:v>
                </c:pt>
                <c:pt idx="305">
                  <c:v>2.7666211932253475E-2</c:v>
                </c:pt>
                <c:pt idx="306">
                  <c:v>2.7683830311064132E-2</c:v>
                </c:pt>
                <c:pt idx="307">
                  <c:v>2.7701448689874789E-2</c:v>
                </c:pt>
                <c:pt idx="308">
                  <c:v>2.771906706868545E-2</c:v>
                </c:pt>
                <c:pt idx="309">
                  <c:v>2.7736685447496103E-2</c:v>
                </c:pt>
                <c:pt idx="310">
                  <c:v>2.7754303826306767E-2</c:v>
                </c:pt>
                <c:pt idx="311">
                  <c:v>2.7771922205117431E-2</c:v>
                </c:pt>
                <c:pt idx="312">
                  <c:v>2.7789540583928084E-2</c:v>
                </c:pt>
                <c:pt idx="313">
                  <c:v>2.7807158962738745E-2</c:v>
                </c:pt>
                <c:pt idx="314">
                  <c:v>2.7824777341549405E-2</c:v>
                </c:pt>
                <c:pt idx="315">
                  <c:v>2.7842395720360066E-2</c:v>
                </c:pt>
                <c:pt idx="316">
                  <c:v>2.7860014099170723E-2</c:v>
                </c:pt>
                <c:pt idx="317">
                  <c:v>2.787763247798138E-2</c:v>
                </c:pt>
                <c:pt idx="318">
                  <c:v>2.789525085679204E-2</c:v>
                </c:pt>
                <c:pt idx="319">
                  <c:v>2.7912869235602697E-2</c:v>
                </c:pt>
                <c:pt idx="320">
                  <c:v>2.7930487614413357E-2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View'!$AN$17</c:f>
              <c:strCache>
                <c:ptCount val="1"/>
                <c:pt idx="0">
                  <c:v>discount-EUR-FND2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View'!$AM$23:$AM$343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View'!$AN$23:$AN$343</c:f>
              <c:numCache>
                <c:formatCode>0.00%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11264"/>
        <c:axId val="273511824"/>
      </c:scatterChart>
      <c:scatterChart>
        <c:scatterStyle val="lineMarker"/>
        <c:varyColors val="0"/>
        <c:ser>
          <c:idx val="2"/>
          <c:order val="2"/>
          <c:tx>
            <c:strRef>
              <c:f>'Curves View'!$AP$17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View'!$AM$23:$AM$343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View'!$AP$23:$AP$343</c:f>
              <c:numCache>
                <c:formatCode>0.0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12384"/>
        <c:axId val="273512944"/>
      </c:scatterChart>
      <c:valAx>
        <c:axId val="2735112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718750000000002"/>
              <c:y val="0.91473178542834299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3511824"/>
        <c:crosses val="autoZero"/>
        <c:crossBetween val="midCat"/>
      </c:valAx>
      <c:valAx>
        <c:axId val="27351182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645833333333301E-2"/>
              <c:y val="0.48772351214304799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3511264"/>
        <c:crosses val="autoZero"/>
        <c:crossBetween val="midCat"/>
      </c:valAx>
      <c:valAx>
        <c:axId val="273512384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73512944"/>
        <c:crosses val="autoZero"/>
        <c:crossBetween val="midCat"/>
      </c:valAx>
      <c:valAx>
        <c:axId val="2735129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73512384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39509193357058098"/>
          <c:y val="5.2561366061899699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695136417556303E-2"/>
          <c:y val="0.33244397011739601"/>
          <c:w val="0.81450177935943102"/>
          <c:h val="0.465981856990395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View'!$I$17</c:f>
              <c:strCache>
                <c:ptCount val="1"/>
                <c:pt idx="0">
                  <c:v>discount-EUR-USD-OIS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View'!$I$23:$I$343</c:f>
              <c:numCache>
                <c:formatCode>0.00%</c:formatCode>
                <c:ptCount val="321"/>
                <c:pt idx="0">
                  <c:v>5.8150659174620346E-3</c:v>
                </c:pt>
                <c:pt idx="1">
                  <c:v>5.8150659174624648E-3</c:v>
                </c:pt>
                <c:pt idx="2">
                  <c:v>5.8150659174620546E-3</c:v>
                </c:pt>
                <c:pt idx="3">
                  <c:v>5.8150659174620043E-3</c:v>
                </c:pt>
                <c:pt idx="4">
                  <c:v>5.8150659174620528E-3</c:v>
                </c:pt>
                <c:pt idx="5">
                  <c:v>5.8150659174621491E-3</c:v>
                </c:pt>
                <c:pt idx="6">
                  <c:v>5.8150659174621552E-3</c:v>
                </c:pt>
                <c:pt idx="7">
                  <c:v>5.8150659174620563E-3</c:v>
                </c:pt>
                <c:pt idx="8">
                  <c:v>5.8150659174621283E-3</c:v>
                </c:pt>
                <c:pt idx="9">
                  <c:v>5.8663192825023931E-3</c:v>
                </c:pt>
                <c:pt idx="10">
                  <c:v>5.9238807540090707E-3</c:v>
                </c:pt>
                <c:pt idx="11">
                  <c:v>5.9814422255158369E-3</c:v>
                </c:pt>
                <c:pt idx="12">
                  <c:v>6.0390036970225857E-3</c:v>
                </c:pt>
                <c:pt idx="13">
                  <c:v>6.0965651685293398E-3</c:v>
                </c:pt>
                <c:pt idx="14">
                  <c:v>6.1541266400360912E-3</c:v>
                </c:pt>
                <c:pt idx="15">
                  <c:v>6.2116881115428391E-3</c:v>
                </c:pt>
                <c:pt idx="16">
                  <c:v>6.2692495830496062E-3</c:v>
                </c:pt>
                <c:pt idx="17">
                  <c:v>6.381022111788405E-3</c:v>
                </c:pt>
                <c:pt idx="18">
                  <c:v>6.4980041114924645E-3</c:v>
                </c:pt>
                <c:pt idx="19">
                  <c:v>6.6149861111965587E-3</c:v>
                </c:pt>
                <c:pt idx="20">
                  <c:v>6.7319681109006156E-3</c:v>
                </c:pt>
                <c:pt idx="21">
                  <c:v>6.8489501106046751E-3</c:v>
                </c:pt>
                <c:pt idx="22">
                  <c:v>6.9659321103087458E-3</c:v>
                </c:pt>
                <c:pt idx="23">
                  <c:v>7.0829141100128183E-3</c:v>
                </c:pt>
                <c:pt idx="24">
                  <c:v>7.1998961097168822E-3</c:v>
                </c:pt>
                <c:pt idx="25">
                  <c:v>7.3600729464037415E-3</c:v>
                </c:pt>
                <c:pt idx="26">
                  <c:v>7.5232898889192453E-3</c:v>
                </c:pt>
                <c:pt idx="27">
                  <c:v>7.6865068314347917E-3</c:v>
                </c:pt>
                <c:pt idx="28">
                  <c:v>7.8497237739503217E-3</c:v>
                </c:pt>
                <c:pt idx="29">
                  <c:v>8.0129407164658585E-3</c:v>
                </c:pt>
                <c:pt idx="30">
                  <c:v>8.1761576589813884E-3</c:v>
                </c:pt>
                <c:pt idx="31">
                  <c:v>8.3393746014969097E-3</c:v>
                </c:pt>
                <c:pt idx="32">
                  <c:v>8.5025915440124326E-3</c:v>
                </c:pt>
                <c:pt idx="33">
                  <c:v>8.7149824440635355E-3</c:v>
                </c:pt>
                <c:pt idx="34">
                  <c:v>8.9308342678121582E-3</c:v>
                </c:pt>
                <c:pt idx="35">
                  <c:v>9.1466860915607826E-3</c:v>
                </c:pt>
                <c:pt idx="36">
                  <c:v>9.3625379153093897E-3</c:v>
                </c:pt>
                <c:pt idx="37">
                  <c:v>9.5783897390579967E-3</c:v>
                </c:pt>
                <c:pt idx="38">
                  <c:v>9.7942415628066107E-3</c:v>
                </c:pt>
                <c:pt idx="39">
                  <c:v>1.0010093386555249E-2</c:v>
                </c:pt>
                <c:pt idx="40">
                  <c:v>1.0225945210303863E-2</c:v>
                </c:pt>
                <c:pt idx="41">
                  <c:v>1.0422041212477206E-2</c:v>
                </c:pt>
                <c:pt idx="42">
                  <c:v>1.0616238757322019E-2</c:v>
                </c:pt>
                <c:pt idx="43">
                  <c:v>1.0810436302166822E-2</c:v>
                </c:pt>
                <c:pt idx="44">
                  <c:v>1.1004633847011639E-2</c:v>
                </c:pt>
                <c:pt idx="45">
                  <c:v>1.119883139185643E-2</c:v>
                </c:pt>
                <c:pt idx="46">
                  <c:v>1.1393028936701237E-2</c:v>
                </c:pt>
                <c:pt idx="47">
                  <c:v>1.1587226481546059E-2</c:v>
                </c:pt>
                <c:pt idx="48">
                  <c:v>1.1781424026390845E-2</c:v>
                </c:pt>
                <c:pt idx="49">
                  <c:v>1.1975621571235663E-2</c:v>
                </c:pt>
                <c:pt idx="50">
                  <c:v>1.2169819116080472E-2</c:v>
                </c:pt>
                <c:pt idx="51">
                  <c:v>1.2364016660925277E-2</c:v>
                </c:pt>
                <c:pt idx="52">
                  <c:v>1.2558214205770069E-2</c:v>
                </c:pt>
                <c:pt idx="53">
                  <c:v>1.2752411750614883E-2</c:v>
                </c:pt>
                <c:pt idx="54">
                  <c:v>1.2946609295459691E-2</c:v>
                </c:pt>
                <c:pt idx="55">
                  <c:v>1.3140806840304494E-2</c:v>
                </c:pt>
                <c:pt idx="56">
                  <c:v>1.3335004385149297E-2</c:v>
                </c:pt>
                <c:pt idx="57">
                  <c:v>1.3480177633300294E-2</c:v>
                </c:pt>
                <c:pt idx="58">
                  <c:v>1.3617927644097014E-2</c:v>
                </c:pt>
                <c:pt idx="59">
                  <c:v>1.3755677654893741E-2</c:v>
                </c:pt>
                <c:pt idx="60">
                  <c:v>1.3893427665690461E-2</c:v>
                </c:pt>
                <c:pt idx="61">
                  <c:v>1.4031177676487179E-2</c:v>
                </c:pt>
                <c:pt idx="62">
                  <c:v>1.4168927687283906E-2</c:v>
                </c:pt>
                <c:pt idx="63">
                  <c:v>1.4306677698080623E-2</c:v>
                </c:pt>
                <c:pt idx="64">
                  <c:v>1.4444427708877345E-2</c:v>
                </c:pt>
                <c:pt idx="65">
                  <c:v>1.4582177719674069E-2</c:v>
                </c:pt>
                <c:pt idx="66">
                  <c:v>1.4719927730470789E-2</c:v>
                </c:pt>
                <c:pt idx="67">
                  <c:v>1.4857677741267523E-2</c:v>
                </c:pt>
                <c:pt idx="68">
                  <c:v>1.4995427752064246E-2</c:v>
                </c:pt>
                <c:pt idx="69">
                  <c:v>1.5133177762860965E-2</c:v>
                </c:pt>
                <c:pt idx="70">
                  <c:v>1.527092777365768E-2</c:v>
                </c:pt>
                <c:pt idx="71">
                  <c:v>1.54086777844544E-2</c:v>
                </c:pt>
                <c:pt idx="72">
                  <c:v>1.5546427795251125E-2</c:v>
                </c:pt>
                <c:pt idx="73">
                  <c:v>1.5684177806047847E-2</c:v>
                </c:pt>
                <c:pt idx="74">
                  <c:v>1.5821927816844574E-2</c:v>
                </c:pt>
                <c:pt idx="75">
                  <c:v>1.5959677827641294E-2</c:v>
                </c:pt>
                <c:pt idx="76">
                  <c:v>1.6097427838438028E-2</c:v>
                </c:pt>
                <c:pt idx="77">
                  <c:v>1.6235177849234741E-2</c:v>
                </c:pt>
                <c:pt idx="78">
                  <c:v>1.6372927860031462E-2</c:v>
                </c:pt>
                <c:pt idx="79">
                  <c:v>1.6510677870828196E-2</c:v>
                </c:pt>
                <c:pt idx="80">
                  <c:v>1.6648427881624905E-2</c:v>
                </c:pt>
                <c:pt idx="81">
                  <c:v>1.6742548976222595E-2</c:v>
                </c:pt>
                <c:pt idx="82">
                  <c:v>1.683130035805732E-2</c:v>
                </c:pt>
                <c:pt idx="83">
                  <c:v>1.6920051739892045E-2</c:v>
                </c:pt>
                <c:pt idx="84">
                  <c:v>1.7008803121726764E-2</c:v>
                </c:pt>
                <c:pt idx="85">
                  <c:v>1.7097554503561506E-2</c:v>
                </c:pt>
                <c:pt idx="86">
                  <c:v>1.7186305885396227E-2</c:v>
                </c:pt>
                <c:pt idx="87">
                  <c:v>1.7275057267230942E-2</c:v>
                </c:pt>
                <c:pt idx="88">
                  <c:v>1.7363808649065678E-2</c:v>
                </c:pt>
                <c:pt idx="89">
                  <c:v>1.7452560030900396E-2</c:v>
                </c:pt>
                <c:pt idx="90">
                  <c:v>1.7541311412735128E-2</c:v>
                </c:pt>
                <c:pt idx="91">
                  <c:v>1.7630062794569856E-2</c:v>
                </c:pt>
                <c:pt idx="92">
                  <c:v>1.7718814176404581E-2</c:v>
                </c:pt>
                <c:pt idx="93">
                  <c:v>1.7807565558239306E-2</c:v>
                </c:pt>
                <c:pt idx="94">
                  <c:v>1.7896316940074031E-2</c:v>
                </c:pt>
                <c:pt idx="95">
                  <c:v>1.7985068321908753E-2</c:v>
                </c:pt>
                <c:pt idx="96">
                  <c:v>1.8073819703743475E-2</c:v>
                </c:pt>
                <c:pt idx="97">
                  <c:v>1.816257108557821E-2</c:v>
                </c:pt>
                <c:pt idx="98">
                  <c:v>1.8251322467412928E-2</c:v>
                </c:pt>
                <c:pt idx="99">
                  <c:v>1.834007384924765E-2</c:v>
                </c:pt>
                <c:pt idx="100">
                  <c:v>1.8428825231082378E-2</c:v>
                </c:pt>
                <c:pt idx="101">
                  <c:v>1.851757661291711E-2</c:v>
                </c:pt>
                <c:pt idx="102">
                  <c:v>1.8606327994751835E-2</c:v>
                </c:pt>
                <c:pt idx="103">
                  <c:v>1.8695079376586564E-2</c:v>
                </c:pt>
                <c:pt idx="104">
                  <c:v>1.8783830758421279E-2</c:v>
                </c:pt>
                <c:pt idx="105">
                  <c:v>1.8872582140256007E-2</c:v>
                </c:pt>
                <c:pt idx="106">
                  <c:v>1.8961333522090732E-2</c:v>
                </c:pt>
                <c:pt idx="107">
                  <c:v>1.9050084903925468E-2</c:v>
                </c:pt>
                <c:pt idx="108">
                  <c:v>1.9138836285760189E-2</c:v>
                </c:pt>
                <c:pt idx="109">
                  <c:v>1.9227587667594914E-2</c:v>
                </c:pt>
                <c:pt idx="110">
                  <c:v>1.9316339049429646E-2</c:v>
                </c:pt>
                <c:pt idx="111">
                  <c:v>1.9405090431264368E-2</c:v>
                </c:pt>
                <c:pt idx="112">
                  <c:v>1.9493841813099096E-2</c:v>
                </c:pt>
                <c:pt idx="113">
                  <c:v>1.9582593194933818E-2</c:v>
                </c:pt>
                <c:pt idx="114">
                  <c:v>1.967134457676854E-2</c:v>
                </c:pt>
                <c:pt idx="115">
                  <c:v>1.9760095958603272E-2</c:v>
                </c:pt>
                <c:pt idx="116">
                  <c:v>1.984884734043799E-2</c:v>
                </c:pt>
                <c:pt idx="117">
                  <c:v>1.9937598722272725E-2</c:v>
                </c:pt>
                <c:pt idx="118">
                  <c:v>2.0026350104107443E-2</c:v>
                </c:pt>
                <c:pt idx="119">
                  <c:v>2.0115101485942172E-2</c:v>
                </c:pt>
                <c:pt idx="120">
                  <c:v>2.0203852867776897E-2</c:v>
                </c:pt>
                <c:pt idx="121">
                  <c:v>2.0227978786707887E-2</c:v>
                </c:pt>
                <c:pt idx="122">
                  <c:v>2.0242319146587199E-2</c:v>
                </c:pt>
                <c:pt idx="123">
                  <c:v>2.0256659506466518E-2</c:v>
                </c:pt>
                <c:pt idx="124">
                  <c:v>2.0270999866345837E-2</c:v>
                </c:pt>
                <c:pt idx="125">
                  <c:v>2.0285340226225156E-2</c:v>
                </c:pt>
                <c:pt idx="126">
                  <c:v>2.0299680586104471E-2</c:v>
                </c:pt>
                <c:pt idx="127">
                  <c:v>2.0314020945983783E-2</c:v>
                </c:pt>
                <c:pt idx="128">
                  <c:v>2.0328361305863105E-2</c:v>
                </c:pt>
                <c:pt idx="129">
                  <c:v>2.0342701665742421E-2</c:v>
                </c:pt>
                <c:pt idx="130">
                  <c:v>2.0357042025621733E-2</c:v>
                </c:pt>
                <c:pt idx="131">
                  <c:v>2.0371382385501055E-2</c:v>
                </c:pt>
                <c:pt idx="132">
                  <c:v>2.038572274538037E-2</c:v>
                </c:pt>
                <c:pt idx="133">
                  <c:v>2.0400063105259689E-2</c:v>
                </c:pt>
                <c:pt idx="134">
                  <c:v>2.0414403465139001E-2</c:v>
                </c:pt>
                <c:pt idx="135">
                  <c:v>2.042874382501832E-2</c:v>
                </c:pt>
                <c:pt idx="136">
                  <c:v>2.0443084184897639E-2</c:v>
                </c:pt>
                <c:pt idx="137">
                  <c:v>2.0457424544776958E-2</c:v>
                </c:pt>
                <c:pt idx="138">
                  <c:v>2.047176490465627E-2</c:v>
                </c:pt>
                <c:pt idx="139">
                  <c:v>2.0486105264535589E-2</c:v>
                </c:pt>
                <c:pt idx="140">
                  <c:v>2.0500445624414911E-2</c:v>
                </c:pt>
                <c:pt idx="141">
                  <c:v>2.0514785984294223E-2</c:v>
                </c:pt>
                <c:pt idx="142">
                  <c:v>2.0529126344173542E-2</c:v>
                </c:pt>
                <c:pt idx="143">
                  <c:v>2.0543466704052854E-2</c:v>
                </c:pt>
                <c:pt idx="144">
                  <c:v>2.055780706393218E-2</c:v>
                </c:pt>
                <c:pt idx="145">
                  <c:v>2.0572147423811492E-2</c:v>
                </c:pt>
                <c:pt idx="146">
                  <c:v>2.0586487783690811E-2</c:v>
                </c:pt>
                <c:pt idx="147">
                  <c:v>2.0600828143570126E-2</c:v>
                </c:pt>
                <c:pt idx="148">
                  <c:v>2.0615168503449445E-2</c:v>
                </c:pt>
                <c:pt idx="149">
                  <c:v>2.0629508863328764E-2</c:v>
                </c:pt>
                <c:pt idx="150">
                  <c:v>2.0643849223208076E-2</c:v>
                </c:pt>
                <c:pt idx="151">
                  <c:v>2.0658189583087395E-2</c:v>
                </c:pt>
                <c:pt idx="152">
                  <c:v>2.067252994296671E-2</c:v>
                </c:pt>
                <c:pt idx="153">
                  <c:v>2.0686870302846026E-2</c:v>
                </c:pt>
                <c:pt idx="154">
                  <c:v>2.0701210662725348E-2</c:v>
                </c:pt>
                <c:pt idx="155">
                  <c:v>2.0715551022604663E-2</c:v>
                </c:pt>
                <c:pt idx="156">
                  <c:v>2.0729891382483979E-2</c:v>
                </c:pt>
                <c:pt idx="157">
                  <c:v>2.0744231742363291E-2</c:v>
                </c:pt>
                <c:pt idx="158">
                  <c:v>2.0758572102242613E-2</c:v>
                </c:pt>
                <c:pt idx="159">
                  <c:v>2.0772912462121932E-2</c:v>
                </c:pt>
                <c:pt idx="160">
                  <c:v>2.0787252822001244E-2</c:v>
                </c:pt>
                <c:pt idx="161">
                  <c:v>2.0794678151755366E-2</c:v>
                </c:pt>
                <c:pt idx="162">
                  <c:v>2.0800850272166407E-2</c:v>
                </c:pt>
                <c:pt idx="163">
                  <c:v>2.0807022392577441E-2</c:v>
                </c:pt>
                <c:pt idx="164">
                  <c:v>2.0813194512988478E-2</c:v>
                </c:pt>
                <c:pt idx="165">
                  <c:v>2.0819366633399512E-2</c:v>
                </c:pt>
                <c:pt idx="166">
                  <c:v>2.0825538753810553E-2</c:v>
                </c:pt>
                <c:pt idx="167">
                  <c:v>2.0831710874221594E-2</c:v>
                </c:pt>
                <c:pt idx="168">
                  <c:v>2.0837882994632628E-2</c:v>
                </c:pt>
                <c:pt idx="169">
                  <c:v>2.0844055115043669E-2</c:v>
                </c:pt>
                <c:pt idx="170">
                  <c:v>2.0850227235454707E-2</c:v>
                </c:pt>
                <c:pt idx="171">
                  <c:v>2.0856399355865748E-2</c:v>
                </c:pt>
                <c:pt idx="172">
                  <c:v>2.0862571476276785E-2</c:v>
                </c:pt>
                <c:pt idx="173">
                  <c:v>2.086874359668783E-2</c:v>
                </c:pt>
                <c:pt idx="174">
                  <c:v>2.0874915717098867E-2</c:v>
                </c:pt>
                <c:pt idx="175">
                  <c:v>2.0881087837509901E-2</c:v>
                </c:pt>
                <c:pt idx="176">
                  <c:v>2.0887259957920942E-2</c:v>
                </c:pt>
                <c:pt idx="177">
                  <c:v>2.089343207833198E-2</c:v>
                </c:pt>
                <c:pt idx="178">
                  <c:v>2.0899604198743021E-2</c:v>
                </c:pt>
                <c:pt idx="179">
                  <c:v>2.0905776319154055E-2</c:v>
                </c:pt>
                <c:pt idx="180">
                  <c:v>2.0911948439565096E-2</c:v>
                </c:pt>
                <c:pt idx="181">
                  <c:v>2.0918120559976137E-2</c:v>
                </c:pt>
                <c:pt idx="182">
                  <c:v>2.0924292680387174E-2</c:v>
                </c:pt>
                <c:pt idx="183">
                  <c:v>2.0930464800798215E-2</c:v>
                </c:pt>
                <c:pt idx="184">
                  <c:v>2.0936636921209249E-2</c:v>
                </c:pt>
                <c:pt idx="185">
                  <c:v>2.0942809041620287E-2</c:v>
                </c:pt>
                <c:pt idx="186">
                  <c:v>2.0948981162031331E-2</c:v>
                </c:pt>
                <c:pt idx="187">
                  <c:v>2.0955153282442365E-2</c:v>
                </c:pt>
                <c:pt idx="188">
                  <c:v>2.0961325402853406E-2</c:v>
                </c:pt>
                <c:pt idx="189">
                  <c:v>2.096749752326444E-2</c:v>
                </c:pt>
                <c:pt idx="190">
                  <c:v>2.0973669643675481E-2</c:v>
                </c:pt>
                <c:pt idx="191">
                  <c:v>2.0979841764086519E-2</c:v>
                </c:pt>
                <c:pt idx="192">
                  <c:v>2.0986013884497556E-2</c:v>
                </c:pt>
                <c:pt idx="193">
                  <c:v>2.0992186004908597E-2</c:v>
                </c:pt>
                <c:pt idx="194">
                  <c:v>2.0998358125319635E-2</c:v>
                </c:pt>
                <c:pt idx="195">
                  <c:v>2.1004530245730672E-2</c:v>
                </c:pt>
                <c:pt idx="196">
                  <c:v>2.1010702366141713E-2</c:v>
                </c:pt>
                <c:pt idx="197">
                  <c:v>2.1016874486552751E-2</c:v>
                </c:pt>
                <c:pt idx="198">
                  <c:v>2.1023046606963785E-2</c:v>
                </c:pt>
                <c:pt idx="199">
                  <c:v>2.1029218727374826E-2</c:v>
                </c:pt>
                <c:pt idx="200">
                  <c:v>2.103539084778587E-2</c:v>
                </c:pt>
                <c:pt idx="201">
                  <c:v>2.1041562968196901E-2</c:v>
                </c:pt>
                <c:pt idx="202">
                  <c:v>2.1047735088607942E-2</c:v>
                </c:pt>
                <c:pt idx="203">
                  <c:v>2.1053907209018983E-2</c:v>
                </c:pt>
                <c:pt idx="204">
                  <c:v>2.106007932943002E-2</c:v>
                </c:pt>
                <c:pt idx="205">
                  <c:v>2.1066251449841054E-2</c:v>
                </c:pt>
                <c:pt idx="206">
                  <c:v>2.1072423570252099E-2</c:v>
                </c:pt>
                <c:pt idx="207">
                  <c:v>2.1078595690663136E-2</c:v>
                </c:pt>
                <c:pt idx="208">
                  <c:v>2.1084767811074174E-2</c:v>
                </c:pt>
                <c:pt idx="209">
                  <c:v>2.1090939931485208E-2</c:v>
                </c:pt>
                <c:pt idx="210">
                  <c:v>2.1097112051896252E-2</c:v>
                </c:pt>
                <c:pt idx="211">
                  <c:v>2.110328417230729E-2</c:v>
                </c:pt>
                <c:pt idx="212">
                  <c:v>2.1109456292718327E-2</c:v>
                </c:pt>
                <c:pt idx="213">
                  <c:v>2.1115628413129368E-2</c:v>
                </c:pt>
                <c:pt idx="214">
                  <c:v>2.1121800533540413E-2</c:v>
                </c:pt>
                <c:pt idx="215">
                  <c:v>2.1127972653951447E-2</c:v>
                </c:pt>
                <c:pt idx="216">
                  <c:v>2.1134144774362481E-2</c:v>
                </c:pt>
                <c:pt idx="217">
                  <c:v>2.1140316894773522E-2</c:v>
                </c:pt>
                <c:pt idx="218">
                  <c:v>2.1146489015184563E-2</c:v>
                </c:pt>
                <c:pt idx="219">
                  <c:v>2.1152661135595597E-2</c:v>
                </c:pt>
                <c:pt idx="220">
                  <c:v>2.1158833256006638E-2</c:v>
                </c:pt>
                <c:pt idx="221">
                  <c:v>2.1165005376417675E-2</c:v>
                </c:pt>
                <c:pt idx="222">
                  <c:v>2.1171177496828713E-2</c:v>
                </c:pt>
                <c:pt idx="223">
                  <c:v>2.1177349617239747E-2</c:v>
                </c:pt>
                <c:pt idx="224">
                  <c:v>2.1183521737650791E-2</c:v>
                </c:pt>
                <c:pt idx="225">
                  <c:v>2.1189693858061832E-2</c:v>
                </c:pt>
                <c:pt idx="226">
                  <c:v>2.1195865978472863E-2</c:v>
                </c:pt>
                <c:pt idx="227">
                  <c:v>2.1202038098883904E-2</c:v>
                </c:pt>
                <c:pt idx="228">
                  <c:v>2.1208210219294945E-2</c:v>
                </c:pt>
                <c:pt idx="229">
                  <c:v>2.1214382339705986E-2</c:v>
                </c:pt>
                <c:pt idx="230">
                  <c:v>2.1220554460117023E-2</c:v>
                </c:pt>
                <c:pt idx="231">
                  <c:v>2.1226726580528057E-2</c:v>
                </c:pt>
                <c:pt idx="232">
                  <c:v>2.1232898700939098E-2</c:v>
                </c:pt>
                <c:pt idx="233">
                  <c:v>2.1239070821350136E-2</c:v>
                </c:pt>
                <c:pt idx="234">
                  <c:v>2.124524294176118E-2</c:v>
                </c:pt>
                <c:pt idx="235">
                  <c:v>2.1251415062172214E-2</c:v>
                </c:pt>
                <c:pt idx="236">
                  <c:v>2.1257587182583255E-2</c:v>
                </c:pt>
                <c:pt idx="237">
                  <c:v>2.126375930299429E-2</c:v>
                </c:pt>
                <c:pt idx="238">
                  <c:v>2.1269931423405327E-2</c:v>
                </c:pt>
                <c:pt idx="239">
                  <c:v>2.1276103543816371E-2</c:v>
                </c:pt>
                <c:pt idx="240">
                  <c:v>2.1282275664227406E-2</c:v>
                </c:pt>
                <c:pt idx="241">
                  <c:v>2.1297332424727325E-2</c:v>
                </c:pt>
                <c:pt idx="242">
                  <c:v>2.1315211742367394E-2</c:v>
                </c:pt>
                <c:pt idx="243">
                  <c:v>2.1333091060007459E-2</c:v>
                </c:pt>
                <c:pt idx="244">
                  <c:v>2.1350970377647532E-2</c:v>
                </c:pt>
                <c:pt idx="245">
                  <c:v>2.1368849695287597E-2</c:v>
                </c:pt>
                <c:pt idx="246">
                  <c:v>2.1386729012927666E-2</c:v>
                </c:pt>
                <c:pt idx="247">
                  <c:v>2.1404608330567728E-2</c:v>
                </c:pt>
                <c:pt idx="248">
                  <c:v>2.1422487648207797E-2</c:v>
                </c:pt>
                <c:pt idx="249">
                  <c:v>2.1440366965847869E-2</c:v>
                </c:pt>
                <c:pt idx="250">
                  <c:v>2.1458246283487928E-2</c:v>
                </c:pt>
                <c:pt idx="251">
                  <c:v>2.1476125601127997E-2</c:v>
                </c:pt>
                <c:pt idx="252">
                  <c:v>2.1494004918768066E-2</c:v>
                </c:pt>
                <c:pt idx="253">
                  <c:v>2.1511884236408135E-2</c:v>
                </c:pt>
                <c:pt idx="254">
                  <c:v>2.15297635540482E-2</c:v>
                </c:pt>
                <c:pt idx="255">
                  <c:v>2.1547642871688269E-2</c:v>
                </c:pt>
                <c:pt idx="256">
                  <c:v>2.1565522189328334E-2</c:v>
                </c:pt>
                <c:pt idx="257">
                  <c:v>2.1583401506968403E-2</c:v>
                </c:pt>
                <c:pt idx="258">
                  <c:v>2.1601280824608472E-2</c:v>
                </c:pt>
                <c:pt idx="259">
                  <c:v>2.1619160142248538E-2</c:v>
                </c:pt>
                <c:pt idx="260">
                  <c:v>2.1637039459888607E-2</c:v>
                </c:pt>
                <c:pt idx="261">
                  <c:v>2.1654918777528676E-2</c:v>
                </c:pt>
                <c:pt idx="262">
                  <c:v>2.1672798095168741E-2</c:v>
                </c:pt>
                <c:pt idx="263">
                  <c:v>2.169067741280881E-2</c:v>
                </c:pt>
                <c:pt idx="264">
                  <c:v>2.1708556730448875E-2</c:v>
                </c:pt>
                <c:pt idx="265">
                  <c:v>2.1726436048088944E-2</c:v>
                </c:pt>
                <c:pt idx="266">
                  <c:v>2.174431536572901E-2</c:v>
                </c:pt>
                <c:pt idx="267">
                  <c:v>2.1762194683369082E-2</c:v>
                </c:pt>
                <c:pt idx="268">
                  <c:v>2.1780074001009148E-2</c:v>
                </c:pt>
                <c:pt idx="269">
                  <c:v>2.1797953318649213E-2</c:v>
                </c:pt>
                <c:pt idx="270">
                  <c:v>2.1815832636289282E-2</c:v>
                </c:pt>
                <c:pt idx="271">
                  <c:v>2.1833711953929351E-2</c:v>
                </c:pt>
                <c:pt idx="272">
                  <c:v>2.1851591271569416E-2</c:v>
                </c:pt>
                <c:pt idx="273">
                  <c:v>2.1869470589209482E-2</c:v>
                </c:pt>
                <c:pt idx="274">
                  <c:v>2.1887349906849551E-2</c:v>
                </c:pt>
                <c:pt idx="275">
                  <c:v>2.190522922448962E-2</c:v>
                </c:pt>
                <c:pt idx="276">
                  <c:v>2.1923108542129685E-2</c:v>
                </c:pt>
                <c:pt idx="277">
                  <c:v>2.1940987859769754E-2</c:v>
                </c:pt>
                <c:pt idx="278">
                  <c:v>2.1958867177409819E-2</c:v>
                </c:pt>
                <c:pt idx="279">
                  <c:v>2.1976746495049888E-2</c:v>
                </c:pt>
                <c:pt idx="280">
                  <c:v>2.1994625812689954E-2</c:v>
                </c:pt>
                <c:pt idx="281">
                  <c:v>2.2012505130330023E-2</c:v>
                </c:pt>
                <c:pt idx="282">
                  <c:v>2.2030384447970092E-2</c:v>
                </c:pt>
                <c:pt idx="283">
                  <c:v>2.2048263765610157E-2</c:v>
                </c:pt>
                <c:pt idx="284">
                  <c:v>2.2066143083250226E-2</c:v>
                </c:pt>
                <c:pt idx="285">
                  <c:v>2.2084022400890291E-2</c:v>
                </c:pt>
                <c:pt idx="286">
                  <c:v>2.210190171853036E-2</c:v>
                </c:pt>
                <c:pt idx="287">
                  <c:v>2.2119781036170426E-2</c:v>
                </c:pt>
                <c:pt idx="288">
                  <c:v>2.2137660353810495E-2</c:v>
                </c:pt>
                <c:pt idx="289">
                  <c:v>2.2155539671450567E-2</c:v>
                </c:pt>
                <c:pt idx="290">
                  <c:v>2.2173418989090629E-2</c:v>
                </c:pt>
                <c:pt idx="291">
                  <c:v>2.2191298306730698E-2</c:v>
                </c:pt>
                <c:pt idx="292">
                  <c:v>2.2209177624370764E-2</c:v>
                </c:pt>
                <c:pt idx="293">
                  <c:v>2.2227056942010836E-2</c:v>
                </c:pt>
                <c:pt idx="294">
                  <c:v>2.2244936259650898E-2</c:v>
                </c:pt>
                <c:pt idx="295">
                  <c:v>2.2262815577290967E-2</c:v>
                </c:pt>
                <c:pt idx="296">
                  <c:v>2.2280694894931036E-2</c:v>
                </c:pt>
                <c:pt idx="297">
                  <c:v>2.2298574212571105E-2</c:v>
                </c:pt>
                <c:pt idx="298">
                  <c:v>2.231645353021117E-2</c:v>
                </c:pt>
                <c:pt idx="299">
                  <c:v>2.2334332847851239E-2</c:v>
                </c:pt>
                <c:pt idx="300">
                  <c:v>2.2352212165491301E-2</c:v>
                </c:pt>
                <c:pt idx="301">
                  <c:v>2.237009148313137E-2</c:v>
                </c:pt>
                <c:pt idx="302">
                  <c:v>2.2387970800771439E-2</c:v>
                </c:pt>
                <c:pt idx="303">
                  <c:v>2.2405850118411504E-2</c:v>
                </c:pt>
                <c:pt idx="304">
                  <c:v>2.2423729436051573E-2</c:v>
                </c:pt>
                <c:pt idx="305">
                  <c:v>2.2441608753691639E-2</c:v>
                </c:pt>
                <c:pt idx="306">
                  <c:v>2.2459488071331708E-2</c:v>
                </c:pt>
                <c:pt idx="307">
                  <c:v>2.2477367388971776E-2</c:v>
                </c:pt>
                <c:pt idx="308">
                  <c:v>2.2495246706611842E-2</c:v>
                </c:pt>
                <c:pt idx="309">
                  <c:v>2.2513126024251911E-2</c:v>
                </c:pt>
                <c:pt idx="310">
                  <c:v>2.253100534189198E-2</c:v>
                </c:pt>
                <c:pt idx="311">
                  <c:v>2.2548884659532045E-2</c:v>
                </c:pt>
                <c:pt idx="312">
                  <c:v>2.2566763977172114E-2</c:v>
                </c:pt>
                <c:pt idx="313">
                  <c:v>2.258464329481218E-2</c:v>
                </c:pt>
                <c:pt idx="314">
                  <c:v>2.2602522612452249E-2</c:v>
                </c:pt>
                <c:pt idx="315">
                  <c:v>2.2620401930092314E-2</c:v>
                </c:pt>
                <c:pt idx="316">
                  <c:v>2.2638281247732383E-2</c:v>
                </c:pt>
                <c:pt idx="317">
                  <c:v>2.2656160565372452E-2</c:v>
                </c:pt>
                <c:pt idx="318">
                  <c:v>2.2674039883012517E-2</c:v>
                </c:pt>
                <c:pt idx="319">
                  <c:v>2.2691919200652586E-2</c:v>
                </c:pt>
                <c:pt idx="320">
                  <c:v>2.2709798518292652E-2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View'!$L$17</c:f>
              <c:strCache>
                <c:ptCount val="1"/>
                <c:pt idx="0">
                  <c:v>discount-EUR-USD-OIS-2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View'!$K$23:$K$343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View'!$L$23:$L$343</c:f>
              <c:numCache>
                <c:formatCode>0.00%</c:formatCode>
                <c:ptCount val="321"/>
                <c:pt idx="0">
                  <c:v>5.8150659162876069E-3</c:v>
                </c:pt>
                <c:pt idx="1">
                  <c:v>5.8150659162874395E-3</c:v>
                </c:pt>
                <c:pt idx="2">
                  <c:v>5.8150659162875089E-3</c:v>
                </c:pt>
                <c:pt idx="3">
                  <c:v>5.8150659162876433E-3</c:v>
                </c:pt>
                <c:pt idx="4">
                  <c:v>5.8150659162875791E-3</c:v>
                </c:pt>
                <c:pt idx="5">
                  <c:v>5.8150659162876242E-3</c:v>
                </c:pt>
                <c:pt idx="6">
                  <c:v>5.8150659162876086E-3</c:v>
                </c:pt>
                <c:pt idx="7">
                  <c:v>5.8150659162876329E-3</c:v>
                </c:pt>
                <c:pt idx="8">
                  <c:v>5.8150659162875861E-3</c:v>
                </c:pt>
                <c:pt idx="9">
                  <c:v>5.8656767674280658E-3</c:v>
                </c:pt>
                <c:pt idx="10">
                  <c:v>5.9225166464011653E-3</c:v>
                </c:pt>
                <c:pt idx="11">
                  <c:v>5.9793565253743082E-3</c:v>
                </c:pt>
                <c:pt idx="12">
                  <c:v>6.0361964043474632E-3</c:v>
                </c:pt>
                <c:pt idx="13">
                  <c:v>6.0930362833205446E-3</c:v>
                </c:pt>
                <c:pt idx="14">
                  <c:v>6.1498761622936927E-3</c:v>
                </c:pt>
                <c:pt idx="15">
                  <c:v>6.2067160412667974E-3</c:v>
                </c:pt>
                <c:pt idx="16">
                  <c:v>6.2635559202399342E-3</c:v>
                </c:pt>
                <c:pt idx="17">
                  <c:v>6.3757213723662481E-3</c:v>
                </c:pt>
                <c:pt idx="18">
                  <c:v>6.4932033960868009E-3</c:v>
                </c:pt>
                <c:pt idx="19">
                  <c:v>6.6106854198073909E-3</c:v>
                </c:pt>
                <c:pt idx="20">
                  <c:v>6.7281674435279663E-3</c:v>
                </c:pt>
                <c:pt idx="21">
                  <c:v>6.8456494672485615E-3</c:v>
                </c:pt>
                <c:pt idx="22">
                  <c:v>6.9631314909691369E-3</c:v>
                </c:pt>
                <c:pt idx="23">
                  <c:v>7.0806135146897113E-3</c:v>
                </c:pt>
                <c:pt idx="24">
                  <c:v>7.1980955384102823E-3</c:v>
                </c:pt>
                <c:pt idx="25">
                  <c:v>7.3591811692556549E-3</c:v>
                </c:pt>
                <c:pt idx="26">
                  <c:v>7.5233356756758173E-3</c:v>
                </c:pt>
                <c:pt idx="27">
                  <c:v>7.6874901820959572E-3</c:v>
                </c:pt>
                <c:pt idx="28">
                  <c:v>7.8516446885161083E-3</c:v>
                </c:pt>
                <c:pt idx="29">
                  <c:v>8.0157991949362257E-3</c:v>
                </c:pt>
                <c:pt idx="30">
                  <c:v>8.179953701356376E-3</c:v>
                </c:pt>
                <c:pt idx="31">
                  <c:v>8.3441082077765367E-3</c:v>
                </c:pt>
                <c:pt idx="32">
                  <c:v>8.50826271419668E-3</c:v>
                </c:pt>
                <c:pt idx="33">
                  <c:v>8.7220975203972494E-3</c:v>
                </c:pt>
                <c:pt idx="34">
                  <c:v>8.9394288872862038E-3</c:v>
                </c:pt>
                <c:pt idx="35">
                  <c:v>9.156760254175134E-3</c:v>
                </c:pt>
                <c:pt idx="36">
                  <c:v>9.3740916210640953E-3</c:v>
                </c:pt>
                <c:pt idx="37">
                  <c:v>9.5914229879530445E-3</c:v>
                </c:pt>
                <c:pt idx="38">
                  <c:v>9.8087543548419937E-3</c:v>
                </c:pt>
                <c:pt idx="39">
                  <c:v>1.0026085721730926E-2</c:v>
                </c:pt>
                <c:pt idx="40">
                  <c:v>1.024341708861987E-2</c:v>
                </c:pt>
                <c:pt idx="41">
                  <c:v>1.0441027220524722E-2</c:v>
                </c:pt>
                <c:pt idx="42">
                  <c:v>1.0636742218737397E-2</c:v>
                </c:pt>
                <c:pt idx="43">
                  <c:v>1.0832457216950081E-2</c:v>
                </c:pt>
                <c:pt idx="44">
                  <c:v>1.1028172215162764E-2</c:v>
                </c:pt>
                <c:pt idx="45">
                  <c:v>1.1223887213375451E-2</c:v>
                </c:pt>
                <c:pt idx="46">
                  <c:v>1.1419602211588147E-2</c:v>
                </c:pt>
                <c:pt idx="47">
                  <c:v>1.1615317209800833E-2</c:v>
                </c:pt>
                <c:pt idx="48">
                  <c:v>1.1811032208013508E-2</c:v>
                </c:pt>
                <c:pt idx="49">
                  <c:v>1.2006747206226187E-2</c:v>
                </c:pt>
                <c:pt idx="50">
                  <c:v>1.2202462204438878E-2</c:v>
                </c:pt>
                <c:pt idx="51">
                  <c:v>1.2398177202651555E-2</c:v>
                </c:pt>
                <c:pt idx="52">
                  <c:v>1.2593892200864244E-2</c:v>
                </c:pt>
                <c:pt idx="53">
                  <c:v>1.2789607199076914E-2</c:v>
                </c:pt>
                <c:pt idx="54">
                  <c:v>1.2985322197289604E-2</c:v>
                </c:pt>
                <c:pt idx="55">
                  <c:v>1.3181037195502284E-2</c:v>
                </c:pt>
                <c:pt idx="56">
                  <c:v>1.3376752193714975E-2</c:v>
                </c:pt>
                <c:pt idx="57">
                  <c:v>1.3522859010973793E-2</c:v>
                </c:pt>
                <c:pt idx="58">
                  <c:v>1.3661454179381537E-2</c:v>
                </c:pt>
                <c:pt idx="59">
                  <c:v>1.3800049347789308E-2</c:v>
                </c:pt>
                <c:pt idx="60">
                  <c:v>1.3938644516197052E-2</c:v>
                </c:pt>
                <c:pt idx="61">
                  <c:v>1.4077239684604819E-2</c:v>
                </c:pt>
                <c:pt idx="62">
                  <c:v>1.4215834853012567E-2</c:v>
                </c:pt>
                <c:pt idx="63">
                  <c:v>1.4354430021420322E-2</c:v>
                </c:pt>
                <c:pt idx="64">
                  <c:v>1.4493025189828082E-2</c:v>
                </c:pt>
                <c:pt idx="65">
                  <c:v>1.4631620358235833E-2</c:v>
                </c:pt>
                <c:pt idx="66">
                  <c:v>1.47702155266436E-2</c:v>
                </c:pt>
                <c:pt idx="67">
                  <c:v>1.4908810695051355E-2</c:v>
                </c:pt>
                <c:pt idx="68">
                  <c:v>1.504740586345911E-2</c:v>
                </c:pt>
                <c:pt idx="69">
                  <c:v>1.5186001031866861E-2</c:v>
                </c:pt>
                <c:pt idx="70">
                  <c:v>1.5324596200274621E-2</c:v>
                </c:pt>
                <c:pt idx="71">
                  <c:v>1.5463191368682383E-2</c:v>
                </c:pt>
                <c:pt idx="72">
                  <c:v>1.5601786537090137E-2</c:v>
                </c:pt>
                <c:pt idx="73">
                  <c:v>1.574038170549789E-2</c:v>
                </c:pt>
                <c:pt idx="74">
                  <c:v>1.5878976873905642E-2</c:v>
                </c:pt>
                <c:pt idx="75">
                  <c:v>1.6017572042313397E-2</c:v>
                </c:pt>
                <c:pt idx="76">
                  <c:v>1.6156167210721155E-2</c:v>
                </c:pt>
                <c:pt idx="77">
                  <c:v>1.629476237912892E-2</c:v>
                </c:pt>
                <c:pt idx="78">
                  <c:v>1.6433357547536671E-2</c:v>
                </c:pt>
                <c:pt idx="79">
                  <c:v>1.6571952715944433E-2</c:v>
                </c:pt>
                <c:pt idx="80">
                  <c:v>1.6710547884352184E-2</c:v>
                </c:pt>
                <c:pt idx="81">
                  <c:v>1.6804753276697094E-2</c:v>
                </c:pt>
                <c:pt idx="82">
                  <c:v>1.6893495311988114E-2</c:v>
                </c:pt>
                <c:pt idx="83">
                  <c:v>1.6982237347279147E-2</c:v>
                </c:pt>
                <c:pt idx="84">
                  <c:v>1.7070979382570163E-2</c:v>
                </c:pt>
                <c:pt idx="85">
                  <c:v>1.7159721417861196E-2</c:v>
                </c:pt>
                <c:pt idx="86">
                  <c:v>1.7248463453152223E-2</c:v>
                </c:pt>
                <c:pt idx="87">
                  <c:v>1.7337205488443235E-2</c:v>
                </c:pt>
                <c:pt idx="88">
                  <c:v>1.7425947523734261E-2</c:v>
                </c:pt>
                <c:pt idx="89">
                  <c:v>1.7514689559025295E-2</c:v>
                </c:pt>
                <c:pt idx="90">
                  <c:v>1.7603431594316314E-2</c:v>
                </c:pt>
                <c:pt idx="91">
                  <c:v>1.769217362960734E-2</c:v>
                </c:pt>
                <c:pt idx="92">
                  <c:v>1.7780915664898363E-2</c:v>
                </c:pt>
                <c:pt idx="93">
                  <c:v>1.7869657700189386E-2</c:v>
                </c:pt>
                <c:pt idx="94">
                  <c:v>1.7958399735480416E-2</c:v>
                </c:pt>
                <c:pt idx="95">
                  <c:v>1.8047141770771442E-2</c:v>
                </c:pt>
                <c:pt idx="96">
                  <c:v>1.8135883806062465E-2</c:v>
                </c:pt>
                <c:pt idx="97">
                  <c:v>1.8224625841353481E-2</c:v>
                </c:pt>
                <c:pt idx="98">
                  <c:v>1.8313367876644508E-2</c:v>
                </c:pt>
                <c:pt idx="99">
                  <c:v>1.8402109911935527E-2</c:v>
                </c:pt>
                <c:pt idx="100">
                  <c:v>1.849085194722656E-2</c:v>
                </c:pt>
                <c:pt idx="101">
                  <c:v>1.857959398251759E-2</c:v>
                </c:pt>
                <c:pt idx="102">
                  <c:v>1.8668336017808606E-2</c:v>
                </c:pt>
                <c:pt idx="103">
                  <c:v>1.8757078053099636E-2</c:v>
                </c:pt>
                <c:pt idx="104">
                  <c:v>1.8845820088390659E-2</c:v>
                </c:pt>
                <c:pt idx="105">
                  <c:v>1.8934562123681678E-2</c:v>
                </c:pt>
                <c:pt idx="106">
                  <c:v>1.9023304158972708E-2</c:v>
                </c:pt>
                <c:pt idx="107">
                  <c:v>1.9112046194263731E-2</c:v>
                </c:pt>
                <c:pt idx="108">
                  <c:v>1.9200788229554757E-2</c:v>
                </c:pt>
                <c:pt idx="109">
                  <c:v>1.9289530264845783E-2</c:v>
                </c:pt>
                <c:pt idx="110">
                  <c:v>1.9378272300136806E-2</c:v>
                </c:pt>
                <c:pt idx="111">
                  <c:v>1.9467014335427833E-2</c:v>
                </c:pt>
                <c:pt idx="112">
                  <c:v>1.9555756370718859E-2</c:v>
                </c:pt>
                <c:pt idx="113">
                  <c:v>1.9644498406009882E-2</c:v>
                </c:pt>
                <c:pt idx="114">
                  <c:v>1.9733240441300908E-2</c:v>
                </c:pt>
                <c:pt idx="115">
                  <c:v>1.9821982476591924E-2</c:v>
                </c:pt>
                <c:pt idx="116">
                  <c:v>1.991072451188295E-2</c:v>
                </c:pt>
                <c:pt idx="117">
                  <c:v>1.9999466547173973E-2</c:v>
                </c:pt>
                <c:pt idx="118">
                  <c:v>2.0088208582465007E-2</c:v>
                </c:pt>
                <c:pt idx="119">
                  <c:v>2.0176950617756029E-2</c:v>
                </c:pt>
                <c:pt idx="120">
                  <c:v>2.0265692653047052E-2</c:v>
                </c:pt>
                <c:pt idx="121">
                  <c:v>2.0289584389244112E-2</c:v>
                </c:pt>
                <c:pt idx="122">
                  <c:v>2.0303656521792873E-2</c:v>
                </c:pt>
                <c:pt idx="123">
                  <c:v>2.0317728654341637E-2</c:v>
                </c:pt>
                <c:pt idx="124">
                  <c:v>2.0331800786890404E-2</c:v>
                </c:pt>
                <c:pt idx="125">
                  <c:v>2.0345872919439172E-2</c:v>
                </c:pt>
                <c:pt idx="126">
                  <c:v>2.0359945051987936E-2</c:v>
                </c:pt>
                <c:pt idx="127">
                  <c:v>2.0374017184536696E-2</c:v>
                </c:pt>
                <c:pt idx="128">
                  <c:v>2.038808931708546E-2</c:v>
                </c:pt>
                <c:pt idx="129">
                  <c:v>2.0402161449634228E-2</c:v>
                </c:pt>
                <c:pt idx="130">
                  <c:v>2.0416233582182988E-2</c:v>
                </c:pt>
                <c:pt idx="131">
                  <c:v>2.0430305714731752E-2</c:v>
                </c:pt>
                <c:pt idx="132">
                  <c:v>2.0444377847280509E-2</c:v>
                </c:pt>
                <c:pt idx="133">
                  <c:v>2.0458449979829277E-2</c:v>
                </c:pt>
                <c:pt idx="134">
                  <c:v>2.0472522112378041E-2</c:v>
                </c:pt>
                <c:pt idx="135">
                  <c:v>2.0486594244926808E-2</c:v>
                </c:pt>
                <c:pt idx="136">
                  <c:v>2.0500666377475572E-2</c:v>
                </c:pt>
                <c:pt idx="137">
                  <c:v>2.0514738510024333E-2</c:v>
                </c:pt>
                <c:pt idx="138">
                  <c:v>2.0528810642573093E-2</c:v>
                </c:pt>
                <c:pt idx="139">
                  <c:v>2.0542882775121864E-2</c:v>
                </c:pt>
                <c:pt idx="140">
                  <c:v>2.0556954907670625E-2</c:v>
                </c:pt>
                <c:pt idx="141">
                  <c:v>2.0571027040219386E-2</c:v>
                </c:pt>
                <c:pt idx="142">
                  <c:v>2.0585099172768153E-2</c:v>
                </c:pt>
                <c:pt idx="143">
                  <c:v>2.0599171305316917E-2</c:v>
                </c:pt>
                <c:pt idx="144">
                  <c:v>2.0613243437865685E-2</c:v>
                </c:pt>
                <c:pt idx="145">
                  <c:v>2.0627315570414449E-2</c:v>
                </c:pt>
                <c:pt idx="146">
                  <c:v>2.0641387702963202E-2</c:v>
                </c:pt>
                <c:pt idx="147">
                  <c:v>2.065545983551197E-2</c:v>
                </c:pt>
                <c:pt idx="148">
                  <c:v>2.066953196806073E-2</c:v>
                </c:pt>
                <c:pt idx="149">
                  <c:v>2.0683604100609498E-2</c:v>
                </c:pt>
                <c:pt idx="150">
                  <c:v>2.0697676233158262E-2</c:v>
                </c:pt>
                <c:pt idx="151">
                  <c:v>2.0711748365707022E-2</c:v>
                </c:pt>
                <c:pt idx="152">
                  <c:v>2.0725820498255786E-2</c:v>
                </c:pt>
                <c:pt idx="153">
                  <c:v>2.0739892630804554E-2</c:v>
                </c:pt>
                <c:pt idx="154">
                  <c:v>2.0753964763353318E-2</c:v>
                </c:pt>
                <c:pt idx="155">
                  <c:v>2.0768036895902078E-2</c:v>
                </c:pt>
                <c:pt idx="156">
                  <c:v>2.0782109028450849E-2</c:v>
                </c:pt>
                <c:pt idx="157">
                  <c:v>2.0796181160999606E-2</c:v>
                </c:pt>
                <c:pt idx="158">
                  <c:v>2.081025329354837E-2</c:v>
                </c:pt>
                <c:pt idx="159">
                  <c:v>2.0824325426097141E-2</c:v>
                </c:pt>
                <c:pt idx="160">
                  <c:v>2.0838397558645902E-2</c:v>
                </c:pt>
                <c:pt idx="161">
                  <c:v>2.0845674406668548E-2</c:v>
                </c:pt>
                <c:pt idx="162">
                  <c:v>2.0851719746815905E-2</c:v>
                </c:pt>
                <c:pt idx="163">
                  <c:v>2.0857765086963267E-2</c:v>
                </c:pt>
                <c:pt idx="164">
                  <c:v>2.0863810427110628E-2</c:v>
                </c:pt>
                <c:pt idx="165">
                  <c:v>2.0869855767257986E-2</c:v>
                </c:pt>
                <c:pt idx="166">
                  <c:v>2.0875901107405347E-2</c:v>
                </c:pt>
                <c:pt idx="167">
                  <c:v>2.0881946447552712E-2</c:v>
                </c:pt>
                <c:pt idx="168">
                  <c:v>2.0887991787700073E-2</c:v>
                </c:pt>
                <c:pt idx="169">
                  <c:v>2.0894037127847438E-2</c:v>
                </c:pt>
                <c:pt idx="170">
                  <c:v>2.0900082467994793E-2</c:v>
                </c:pt>
                <c:pt idx="171">
                  <c:v>2.0906127808142161E-2</c:v>
                </c:pt>
                <c:pt idx="172">
                  <c:v>2.0912173148289519E-2</c:v>
                </c:pt>
                <c:pt idx="173">
                  <c:v>2.091821848843688E-2</c:v>
                </c:pt>
                <c:pt idx="174">
                  <c:v>2.0924263828584245E-2</c:v>
                </c:pt>
                <c:pt idx="175">
                  <c:v>2.0930309168731603E-2</c:v>
                </c:pt>
                <c:pt idx="176">
                  <c:v>2.0936354508878968E-2</c:v>
                </c:pt>
                <c:pt idx="177">
                  <c:v>2.0942399849026325E-2</c:v>
                </c:pt>
                <c:pt idx="178">
                  <c:v>2.0948445189173683E-2</c:v>
                </c:pt>
                <c:pt idx="179">
                  <c:v>2.0954490529321048E-2</c:v>
                </c:pt>
                <c:pt idx="180">
                  <c:v>2.0960535869468409E-2</c:v>
                </c:pt>
                <c:pt idx="181">
                  <c:v>2.0966581209615774E-2</c:v>
                </c:pt>
                <c:pt idx="182">
                  <c:v>2.0972626549763135E-2</c:v>
                </c:pt>
                <c:pt idx="183">
                  <c:v>2.0978671889910497E-2</c:v>
                </c:pt>
                <c:pt idx="184">
                  <c:v>2.0984717230057862E-2</c:v>
                </c:pt>
                <c:pt idx="185">
                  <c:v>2.0990762570205219E-2</c:v>
                </c:pt>
                <c:pt idx="186">
                  <c:v>2.0996807910352577E-2</c:v>
                </c:pt>
                <c:pt idx="187">
                  <c:v>2.1002853250499942E-2</c:v>
                </c:pt>
                <c:pt idx="188">
                  <c:v>2.1008898590647303E-2</c:v>
                </c:pt>
                <c:pt idx="189">
                  <c:v>2.1014943930794665E-2</c:v>
                </c:pt>
                <c:pt idx="190">
                  <c:v>2.1020989270942026E-2</c:v>
                </c:pt>
                <c:pt idx="191">
                  <c:v>2.1027034611089387E-2</c:v>
                </c:pt>
                <c:pt idx="192">
                  <c:v>2.1033079951236749E-2</c:v>
                </c:pt>
                <c:pt idx="193">
                  <c:v>2.103912529138411E-2</c:v>
                </c:pt>
                <c:pt idx="194">
                  <c:v>2.1045170631531468E-2</c:v>
                </c:pt>
                <c:pt idx="195">
                  <c:v>2.1051215971678829E-2</c:v>
                </c:pt>
                <c:pt idx="196">
                  <c:v>2.1057261311826198E-2</c:v>
                </c:pt>
                <c:pt idx="197">
                  <c:v>2.1063306651973562E-2</c:v>
                </c:pt>
                <c:pt idx="198">
                  <c:v>2.1069351992120917E-2</c:v>
                </c:pt>
                <c:pt idx="199">
                  <c:v>2.1075397332268275E-2</c:v>
                </c:pt>
                <c:pt idx="200">
                  <c:v>2.1081442672415632E-2</c:v>
                </c:pt>
                <c:pt idx="201">
                  <c:v>2.1087488012563001E-2</c:v>
                </c:pt>
                <c:pt idx="202">
                  <c:v>2.1093533352710359E-2</c:v>
                </c:pt>
                <c:pt idx="203">
                  <c:v>2.1099578692857723E-2</c:v>
                </c:pt>
                <c:pt idx="204">
                  <c:v>2.1105624033005081E-2</c:v>
                </c:pt>
                <c:pt idx="205">
                  <c:v>2.1111669373152443E-2</c:v>
                </c:pt>
                <c:pt idx="206">
                  <c:v>2.1117714713299807E-2</c:v>
                </c:pt>
                <c:pt idx="207">
                  <c:v>2.1123760053447165E-2</c:v>
                </c:pt>
                <c:pt idx="208">
                  <c:v>2.112980539359453E-2</c:v>
                </c:pt>
                <c:pt idx="209">
                  <c:v>2.1135850733741891E-2</c:v>
                </c:pt>
                <c:pt idx="210">
                  <c:v>2.1141896073889253E-2</c:v>
                </c:pt>
                <c:pt idx="211">
                  <c:v>2.1147941414036614E-2</c:v>
                </c:pt>
                <c:pt idx="212">
                  <c:v>2.1153986754183975E-2</c:v>
                </c:pt>
                <c:pt idx="213">
                  <c:v>2.116003209433134E-2</c:v>
                </c:pt>
                <c:pt idx="214">
                  <c:v>2.1166077434478698E-2</c:v>
                </c:pt>
                <c:pt idx="215">
                  <c:v>2.1172122774626059E-2</c:v>
                </c:pt>
                <c:pt idx="216">
                  <c:v>2.1178168114773421E-2</c:v>
                </c:pt>
                <c:pt idx="217">
                  <c:v>2.1184213454920778E-2</c:v>
                </c:pt>
                <c:pt idx="218">
                  <c:v>2.1190258795068143E-2</c:v>
                </c:pt>
                <c:pt idx="219">
                  <c:v>2.1196304135215505E-2</c:v>
                </c:pt>
                <c:pt idx="220">
                  <c:v>2.1202349475362866E-2</c:v>
                </c:pt>
                <c:pt idx="221">
                  <c:v>2.1208394815510227E-2</c:v>
                </c:pt>
                <c:pt idx="222">
                  <c:v>2.1214440155657592E-2</c:v>
                </c:pt>
                <c:pt idx="223">
                  <c:v>2.1220485495804943E-2</c:v>
                </c:pt>
                <c:pt idx="224">
                  <c:v>2.1226530835952311E-2</c:v>
                </c:pt>
                <c:pt idx="225">
                  <c:v>2.1232576176099676E-2</c:v>
                </c:pt>
                <c:pt idx="226">
                  <c:v>2.1238621516247027E-2</c:v>
                </c:pt>
                <c:pt idx="227">
                  <c:v>2.1244666856394395E-2</c:v>
                </c:pt>
                <c:pt idx="228">
                  <c:v>2.125071219654176E-2</c:v>
                </c:pt>
                <c:pt idx="229">
                  <c:v>2.1256757536689118E-2</c:v>
                </c:pt>
                <c:pt idx="230">
                  <c:v>2.1262802876836483E-2</c:v>
                </c:pt>
                <c:pt idx="231">
                  <c:v>2.1268848216983841E-2</c:v>
                </c:pt>
                <c:pt idx="232">
                  <c:v>2.1274893557131202E-2</c:v>
                </c:pt>
                <c:pt idx="233">
                  <c:v>2.1280938897278563E-2</c:v>
                </c:pt>
                <c:pt idx="234">
                  <c:v>2.1286984237425928E-2</c:v>
                </c:pt>
                <c:pt idx="235">
                  <c:v>2.1293029577573286E-2</c:v>
                </c:pt>
                <c:pt idx="236">
                  <c:v>2.1299074917720647E-2</c:v>
                </c:pt>
                <c:pt idx="237">
                  <c:v>2.1305120257868009E-2</c:v>
                </c:pt>
                <c:pt idx="238">
                  <c:v>2.1311165598015373E-2</c:v>
                </c:pt>
                <c:pt idx="239">
                  <c:v>2.1317210938162735E-2</c:v>
                </c:pt>
                <c:pt idx="240">
                  <c:v>2.1323256278310092E-2</c:v>
                </c:pt>
                <c:pt idx="241">
                  <c:v>2.1338422584096177E-2</c:v>
                </c:pt>
                <c:pt idx="242">
                  <c:v>2.1356486525175435E-2</c:v>
                </c:pt>
                <c:pt idx="243">
                  <c:v>2.137455046625469E-2</c:v>
                </c:pt>
                <c:pt idx="244">
                  <c:v>2.1392614407333949E-2</c:v>
                </c:pt>
                <c:pt idx="245">
                  <c:v>2.1410678348413197E-2</c:v>
                </c:pt>
                <c:pt idx="246">
                  <c:v>2.1428742289492455E-2</c:v>
                </c:pt>
                <c:pt idx="247">
                  <c:v>2.1446806230571717E-2</c:v>
                </c:pt>
                <c:pt idx="248">
                  <c:v>2.1464870171650965E-2</c:v>
                </c:pt>
                <c:pt idx="249">
                  <c:v>2.1482934112730223E-2</c:v>
                </c:pt>
                <c:pt idx="250">
                  <c:v>2.1500998053809478E-2</c:v>
                </c:pt>
                <c:pt idx="251">
                  <c:v>2.1519061994888729E-2</c:v>
                </c:pt>
                <c:pt idx="252">
                  <c:v>2.1537125935967988E-2</c:v>
                </c:pt>
                <c:pt idx="253">
                  <c:v>2.1555189877047246E-2</c:v>
                </c:pt>
                <c:pt idx="254">
                  <c:v>2.1573253818126498E-2</c:v>
                </c:pt>
                <c:pt idx="255">
                  <c:v>2.1591317759205756E-2</c:v>
                </c:pt>
                <c:pt idx="256">
                  <c:v>2.1609381700285007E-2</c:v>
                </c:pt>
                <c:pt idx="257">
                  <c:v>2.1627445641364266E-2</c:v>
                </c:pt>
                <c:pt idx="258">
                  <c:v>2.1645509582443521E-2</c:v>
                </c:pt>
                <c:pt idx="259">
                  <c:v>2.1663573523522776E-2</c:v>
                </c:pt>
                <c:pt idx="260">
                  <c:v>2.1681637464602031E-2</c:v>
                </c:pt>
                <c:pt idx="261">
                  <c:v>2.1699701405681289E-2</c:v>
                </c:pt>
                <c:pt idx="262">
                  <c:v>2.1717765346760544E-2</c:v>
                </c:pt>
                <c:pt idx="263">
                  <c:v>2.1735829287839799E-2</c:v>
                </c:pt>
                <c:pt idx="264">
                  <c:v>2.1753893228919054E-2</c:v>
                </c:pt>
                <c:pt idx="265">
                  <c:v>2.1771957169998309E-2</c:v>
                </c:pt>
                <c:pt idx="266">
                  <c:v>2.1790021111077564E-2</c:v>
                </c:pt>
                <c:pt idx="267">
                  <c:v>2.1808085052156822E-2</c:v>
                </c:pt>
                <c:pt idx="268">
                  <c:v>2.1826148993236077E-2</c:v>
                </c:pt>
                <c:pt idx="269">
                  <c:v>2.1844212934315332E-2</c:v>
                </c:pt>
                <c:pt idx="270">
                  <c:v>2.1862276875394587E-2</c:v>
                </c:pt>
                <c:pt idx="271">
                  <c:v>2.1880340816473842E-2</c:v>
                </c:pt>
                <c:pt idx="272">
                  <c:v>2.1898404757553093E-2</c:v>
                </c:pt>
                <c:pt idx="273">
                  <c:v>2.1916468698632355E-2</c:v>
                </c:pt>
                <c:pt idx="274">
                  <c:v>2.193453263971161E-2</c:v>
                </c:pt>
                <c:pt idx="275">
                  <c:v>2.1952596580790865E-2</c:v>
                </c:pt>
                <c:pt idx="276">
                  <c:v>2.197066052187012E-2</c:v>
                </c:pt>
                <c:pt idx="277">
                  <c:v>2.1988724462949374E-2</c:v>
                </c:pt>
                <c:pt idx="278">
                  <c:v>2.2006788404028629E-2</c:v>
                </c:pt>
                <c:pt idx="279">
                  <c:v>2.2024852345107884E-2</c:v>
                </c:pt>
                <c:pt idx="280">
                  <c:v>2.2042916286187143E-2</c:v>
                </c:pt>
                <c:pt idx="281">
                  <c:v>2.2060980227266398E-2</c:v>
                </c:pt>
                <c:pt idx="282">
                  <c:v>2.2079044168345652E-2</c:v>
                </c:pt>
                <c:pt idx="283">
                  <c:v>2.2097108109424907E-2</c:v>
                </c:pt>
                <c:pt idx="284">
                  <c:v>2.2115172050504162E-2</c:v>
                </c:pt>
                <c:pt idx="285">
                  <c:v>2.2133235991583417E-2</c:v>
                </c:pt>
                <c:pt idx="286">
                  <c:v>2.2151299932662676E-2</c:v>
                </c:pt>
                <c:pt idx="287">
                  <c:v>2.216936387374193E-2</c:v>
                </c:pt>
                <c:pt idx="288">
                  <c:v>2.2187427814821185E-2</c:v>
                </c:pt>
                <c:pt idx="289">
                  <c:v>2.2205491755900437E-2</c:v>
                </c:pt>
                <c:pt idx="290">
                  <c:v>2.2223555696979695E-2</c:v>
                </c:pt>
                <c:pt idx="291">
                  <c:v>2.224161963805895E-2</c:v>
                </c:pt>
                <c:pt idx="292">
                  <c:v>2.2259683579138208E-2</c:v>
                </c:pt>
                <c:pt idx="293">
                  <c:v>2.2277747520217463E-2</c:v>
                </c:pt>
                <c:pt idx="294">
                  <c:v>2.2295811461296718E-2</c:v>
                </c:pt>
                <c:pt idx="295">
                  <c:v>2.231387540237597E-2</c:v>
                </c:pt>
                <c:pt idx="296">
                  <c:v>2.2331939343455228E-2</c:v>
                </c:pt>
                <c:pt idx="297">
                  <c:v>2.2350003284534486E-2</c:v>
                </c:pt>
                <c:pt idx="298">
                  <c:v>2.2368067225613741E-2</c:v>
                </c:pt>
                <c:pt idx="299">
                  <c:v>2.2386131166692996E-2</c:v>
                </c:pt>
                <c:pt idx="300">
                  <c:v>2.2404195107772251E-2</c:v>
                </c:pt>
                <c:pt idx="301">
                  <c:v>2.2422259048851503E-2</c:v>
                </c:pt>
                <c:pt idx="302">
                  <c:v>2.2440322989930761E-2</c:v>
                </c:pt>
                <c:pt idx="303">
                  <c:v>2.2458386931010016E-2</c:v>
                </c:pt>
                <c:pt idx="304">
                  <c:v>2.2476450872089274E-2</c:v>
                </c:pt>
                <c:pt idx="305">
                  <c:v>2.2494514813168529E-2</c:v>
                </c:pt>
                <c:pt idx="306">
                  <c:v>2.2512578754247784E-2</c:v>
                </c:pt>
                <c:pt idx="307">
                  <c:v>2.2530642695327039E-2</c:v>
                </c:pt>
                <c:pt idx="308">
                  <c:v>2.254870663640629E-2</c:v>
                </c:pt>
                <c:pt idx="309">
                  <c:v>2.2566770577485549E-2</c:v>
                </c:pt>
                <c:pt idx="310">
                  <c:v>2.2584834518564807E-2</c:v>
                </c:pt>
                <c:pt idx="311">
                  <c:v>2.2602898459644066E-2</c:v>
                </c:pt>
                <c:pt idx="312">
                  <c:v>2.2620962400723317E-2</c:v>
                </c:pt>
                <c:pt idx="313">
                  <c:v>2.2639026341802572E-2</c:v>
                </c:pt>
                <c:pt idx="314">
                  <c:v>2.2657090282881827E-2</c:v>
                </c:pt>
                <c:pt idx="315">
                  <c:v>2.2675154223961082E-2</c:v>
                </c:pt>
                <c:pt idx="316">
                  <c:v>2.2693218165040337E-2</c:v>
                </c:pt>
                <c:pt idx="317">
                  <c:v>2.2711282106119599E-2</c:v>
                </c:pt>
                <c:pt idx="318">
                  <c:v>2.2729346047198846E-2</c:v>
                </c:pt>
                <c:pt idx="319">
                  <c:v>2.2747409988278101E-2</c:v>
                </c:pt>
                <c:pt idx="320">
                  <c:v>2.2765473929357363E-2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16304"/>
        <c:axId val="273516864"/>
      </c:scatterChart>
      <c:scatterChart>
        <c:scatterStyle val="lineMarker"/>
        <c:varyColors val="0"/>
        <c:ser>
          <c:idx val="2"/>
          <c:order val="2"/>
          <c:tx>
            <c:strRef>
              <c:f>'Curves View'!$N$17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View'!$N$23:$N$343</c:f>
              <c:numCache>
                <c:formatCode>0.0</c:formatCode>
                <c:ptCount val="321"/>
                <c:pt idx="0">
                  <c:v>1.1744277425562721E-8</c:v>
                </c:pt>
                <c:pt idx="1">
                  <c:v>1.1750253547937461E-8</c:v>
                </c:pt>
                <c:pt idx="2">
                  <c:v>1.1745457037526386E-8</c:v>
                </c:pt>
                <c:pt idx="3">
                  <c:v>1.174360955702447E-8</c:v>
                </c:pt>
                <c:pt idx="4">
                  <c:v>1.1744737127283855E-8</c:v>
                </c:pt>
                <c:pt idx="5">
                  <c:v>1.1745248870709268E-8</c:v>
                </c:pt>
                <c:pt idx="6">
                  <c:v>1.1745465711143765E-8</c:v>
                </c:pt>
                <c:pt idx="7">
                  <c:v>1.1744234057475822E-8</c:v>
                </c:pt>
                <c:pt idx="8">
                  <c:v>1.1745422343056866E-8</c:v>
                </c:pt>
                <c:pt idx="9">
                  <c:v>6.425150743272906E-3</c:v>
                </c:pt>
                <c:pt idx="10">
                  <c:v>1.3641076079054515E-2</c:v>
                </c:pt>
                <c:pt idx="11">
                  <c:v>2.0857001415287152E-2</c:v>
                </c:pt>
                <c:pt idx="12">
                  <c:v>2.8072926751224886E-2</c:v>
                </c:pt>
                <c:pt idx="13">
                  <c:v>3.5288852087951919E-2</c:v>
                </c:pt>
                <c:pt idx="14">
                  <c:v>4.2504777423985063E-2</c:v>
                </c:pt>
                <c:pt idx="15">
                  <c:v>4.9720702760417193E-2</c:v>
                </c:pt>
                <c:pt idx="16">
                  <c:v>5.6936628096719219E-2</c:v>
                </c:pt>
                <c:pt idx="17">
                  <c:v>5.3007394221569332E-2</c:v>
                </c:pt>
                <c:pt idx="18">
                  <c:v>4.8007154056636456E-2</c:v>
                </c:pt>
                <c:pt idx="19">
                  <c:v>4.3006913891677559E-2</c:v>
                </c:pt>
                <c:pt idx="20">
                  <c:v>3.8006673726493148E-2</c:v>
                </c:pt>
                <c:pt idx="21">
                  <c:v>3.3006433561135265E-2</c:v>
                </c:pt>
                <c:pt idx="22">
                  <c:v>2.8006193396089632E-2</c:v>
                </c:pt>
                <c:pt idx="23">
                  <c:v>2.300595323107002E-2</c:v>
                </c:pt>
                <c:pt idx="24">
                  <c:v>1.8005713065998366E-2</c:v>
                </c:pt>
                <c:pt idx="25">
                  <c:v>8.9177714808659492E-3</c:v>
                </c:pt>
                <c:pt idx="26">
                  <c:v>-4.5786756571949971E-4</c:v>
                </c:pt>
                <c:pt idx="27">
                  <c:v>-9.8335066116544273E-3</c:v>
                </c:pt>
                <c:pt idx="28">
                  <c:v>-1.9209145657866911E-2</c:v>
                </c:pt>
                <c:pt idx="29">
                  <c:v>-2.8584784703671734E-2</c:v>
                </c:pt>
                <c:pt idx="30">
                  <c:v>-3.7960423749875544E-2</c:v>
                </c:pt>
                <c:pt idx="31">
                  <c:v>-4.7336062796270173E-2</c:v>
                </c:pt>
                <c:pt idx="32">
                  <c:v>-5.6711701842473983E-2</c:v>
                </c:pt>
                <c:pt idx="33">
                  <c:v>-7.1150763337139017E-2</c:v>
                </c:pt>
                <c:pt idx="34">
                  <c:v>-8.5946194740456339E-2</c:v>
                </c:pt>
                <c:pt idx="35">
                  <c:v>-0.10074162614351345</c:v>
                </c:pt>
                <c:pt idx="36">
                  <c:v>-0.11553705754705629</c:v>
                </c:pt>
                <c:pt idx="37">
                  <c:v>-0.13033248895047769</c:v>
                </c:pt>
                <c:pt idx="38">
                  <c:v>-0.14512792035382971</c:v>
                </c:pt>
                <c:pt idx="39">
                  <c:v>-0.15992335175676539</c:v>
                </c:pt>
                <c:pt idx="40">
                  <c:v>-0.17471878316006537</c:v>
                </c:pt>
                <c:pt idx="41">
                  <c:v>-0.18986008047516129</c:v>
                </c:pt>
                <c:pt idx="42">
                  <c:v>-0.20503461415377969</c:v>
                </c:pt>
                <c:pt idx="43">
                  <c:v>-0.22020914783258891</c:v>
                </c:pt>
                <c:pt idx="44">
                  <c:v>-0.235383681511242</c:v>
                </c:pt>
                <c:pt idx="45">
                  <c:v>-0.25055821519020738</c:v>
                </c:pt>
                <c:pt idx="46">
                  <c:v>-0.26573274886910331</c:v>
                </c:pt>
                <c:pt idx="47">
                  <c:v>-0.28090728254773906</c:v>
                </c:pt>
                <c:pt idx="48">
                  <c:v>-0.29608181622663499</c:v>
                </c:pt>
                <c:pt idx="49">
                  <c:v>-0.3112563499052361</c:v>
                </c:pt>
                <c:pt idx="50">
                  <c:v>-0.32643088358406264</c:v>
                </c:pt>
                <c:pt idx="51">
                  <c:v>-0.34160541726278515</c:v>
                </c:pt>
                <c:pt idx="52">
                  <c:v>-0.35677995094175047</c:v>
                </c:pt>
                <c:pt idx="53">
                  <c:v>-0.37195448462031683</c:v>
                </c:pt>
                <c:pt idx="54">
                  <c:v>-0.38712901829912605</c:v>
                </c:pt>
                <c:pt idx="55">
                  <c:v>-0.40230355197790058</c:v>
                </c:pt>
                <c:pt idx="56">
                  <c:v>-0.41747808565677919</c:v>
                </c:pt>
                <c:pt idx="57">
                  <c:v>-0.42681377673499388</c:v>
                </c:pt>
                <c:pt idx="58">
                  <c:v>-0.43526535284523632</c:v>
                </c:pt>
                <c:pt idx="59">
                  <c:v>-0.44371692895566961</c:v>
                </c:pt>
                <c:pt idx="60">
                  <c:v>-0.452168505065912</c:v>
                </c:pt>
                <c:pt idx="61">
                  <c:v>-0.4606200811763973</c:v>
                </c:pt>
                <c:pt idx="62">
                  <c:v>-0.46907165728660505</c:v>
                </c:pt>
                <c:pt idx="63">
                  <c:v>-0.47752323339698632</c:v>
                </c:pt>
                <c:pt idx="64">
                  <c:v>-0.48597480950736749</c:v>
                </c:pt>
                <c:pt idx="65">
                  <c:v>-0.49442638561764463</c:v>
                </c:pt>
                <c:pt idx="66">
                  <c:v>-0.50287796172811261</c:v>
                </c:pt>
                <c:pt idx="67">
                  <c:v>-0.51132953783832036</c:v>
                </c:pt>
                <c:pt idx="68">
                  <c:v>-0.51978111394863213</c:v>
                </c:pt>
                <c:pt idx="69">
                  <c:v>-0.52823269005896134</c:v>
                </c:pt>
                <c:pt idx="70">
                  <c:v>-0.53668426616941201</c:v>
                </c:pt>
                <c:pt idx="71">
                  <c:v>-0.54513584227982792</c:v>
                </c:pt>
                <c:pt idx="72">
                  <c:v>-0.55358741839012238</c:v>
                </c:pt>
                <c:pt idx="73">
                  <c:v>-0.56203899450043426</c:v>
                </c:pt>
                <c:pt idx="74">
                  <c:v>-0.57049057061067665</c:v>
                </c:pt>
                <c:pt idx="75">
                  <c:v>-0.57894214672102318</c:v>
                </c:pt>
                <c:pt idx="76">
                  <c:v>-0.58739372283126556</c:v>
                </c:pt>
                <c:pt idx="77">
                  <c:v>-0.59584529894178562</c:v>
                </c:pt>
                <c:pt idx="78">
                  <c:v>-0.60429687505209739</c:v>
                </c:pt>
                <c:pt idx="79">
                  <c:v>-0.61274845116237464</c:v>
                </c:pt>
                <c:pt idx="80">
                  <c:v>-0.62120002727279044</c:v>
                </c:pt>
                <c:pt idx="81">
                  <c:v>-0.62204300474499186</c:v>
                </c:pt>
                <c:pt idx="82">
                  <c:v>-0.62194953930793528</c:v>
                </c:pt>
                <c:pt idx="83">
                  <c:v>-0.62185607387101749</c:v>
                </c:pt>
                <c:pt idx="84">
                  <c:v>-0.62176260843399556</c:v>
                </c:pt>
                <c:pt idx="85">
                  <c:v>-0.62166914299690434</c:v>
                </c:pt>
                <c:pt idx="86">
                  <c:v>-0.6215756775599518</c:v>
                </c:pt>
                <c:pt idx="87">
                  <c:v>-0.62148221212292998</c:v>
                </c:pt>
                <c:pt idx="88">
                  <c:v>-0.62138874668583866</c:v>
                </c:pt>
                <c:pt idx="89">
                  <c:v>-0.62129528124899025</c:v>
                </c:pt>
                <c:pt idx="90">
                  <c:v>-0.62120181581186429</c:v>
                </c:pt>
                <c:pt idx="91">
                  <c:v>-0.62110835037484247</c:v>
                </c:pt>
                <c:pt idx="92">
                  <c:v>-0.62101488493782053</c:v>
                </c:pt>
                <c:pt idx="93">
                  <c:v>-0.6209214195007986</c:v>
                </c:pt>
                <c:pt idx="94">
                  <c:v>-0.62082795406384617</c:v>
                </c:pt>
                <c:pt idx="95">
                  <c:v>-0.62073448862689373</c:v>
                </c:pt>
                <c:pt idx="96">
                  <c:v>-0.62064102318990644</c:v>
                </c:pt>
                <c:pt idx="97">
                  <c:v>-0.62054755775271109</c:v>
                </c:pt>
                <c:pt idx="98">
                  <c:v>-0.62045409231579329</c:v>
                </c:pt>
                <c:pt idx="99">
                  <c:v>-0.62036062687877147</c:v>
                </c:pt>
                <c:pt idx="100">
                  <c:v>-0.62026716144181893</c:v>
                </c:pt>
                <c:pt idx="101">
                  <c:v>-0.6201736960047971</c:v>
                </c:pt>
                <c:pt idx="102">
                  <c:v>-0.62008023056770578</c:v>
                </c:pt>
                <c:pt idx="103">
                  <c:v>-0.61998676513071871</c:v>
                </c:pt>
                <c:pt idx="104">
                  <c:v>-0.61989329969380091</c:v>
                </c:pt>
                <c:pt idx="105">
                  <c:v>-0.61979983425670959</c:v>
                </c:pt>
                <c:pt idx="106">
                  <c:v>-0.61970636881975705</c:v>
                </c:pt>
                <c:pt idx="107">
                  <c:v>-0.6196129033826312</c:v>
                </c:pt>
                <c:pt idx="108">
                  <c:v>-0.61951943794567865</c:v>
                </c:pt>
                <c:pt idx="109">
                  <c:v>-0.61942597250869147</c:v>
                </c:pt>
                <c:pt idx="110">
                  <c:v>-0.61933250707160026</c:v>
                </c:pt>
                <c:pt idx="111">
                  <c:v>-0.61923904163464771</c:v>
                </c:pt>
                <c:pt idx="112">
                  <c:v>-0.61914557619762589</c:v>
                </c:pt>
                <c:pt idx="113">
                  <c:v>-0.6190521107606386</c:v>
                </c:pt>
                <c:pt idx="114">
                  <c:v>-0.61895864532368616</c:v>
                </c:pt>
                <c:pt idx="115">
                  <c:v>-0.61886517988652545</c:v>
                </c:pt>
                <c:pt idx="116">
                  <c:v>-0.61877171444960766</c:v>
                </c:pt>
                <c:pt idx="117">
                  <c:v>-0.61867824901248181</c:v>
                </c:pt>
                <c:pt idx="118">
                  <c:v>-0.61858478357563329</c:v>
                </c:pt>
                <c:pt idx="119">
                  <c:v>-0.61849131813857672</c:v>
                </c:pt>
                <c:pt idx="120">
                  <c:v>-0.6183978527015549</c:v>
                </c:pt>
                <c:pt idx="121">
                  <c:v>-0.61605602536225068</c:v>
                </c:pt>
                <c:pt idx="122">
                  <c:v>-0.61337375205673672</c:v>
                </c:pt>
                <c:pt idx="123">
                  <c:v>-0.61069147875118801</c:v>
                </c:pt>
                <c:pt idx="124">
                  <c:v>-0.60800920544567405</c:v>
                </c:pt>
                <c:pt idx="125">
                  <c:v>-0.60532693214015998</c:v>
                </c:pt>
                <c:pt idx="126">
                  <c:v>-0.60264465883464591</c:v>
                </c:pt>
                <c:pt idx="127">
                  <c:v>-0.59996238552913195</c:v>
                </c:pt>
                <c:pt idx="128">
                  <c:v>-0.59728011222354849</c:v>
                </c:pt>
                <c:pt idx="129">
                  <c:v>-0.59459783891806928</c:v>
                </c:pt>
                <c:pt idx="130">
                  <c:v>-0.59191556561255521</c:v>
                </c:pt>
                <c:pt idx="131">
                  <c:v>-0.58923329230697186</c:v>
                </c:pt>
                <c:pt idx="132">
                  <c:v>-0.5865510190013884</c:v>
                </c:pt>
                <c:pt idx="133">
                  <c:v>-0.58386874569587444</c:v>
                </c:pt>
                <c:pt idx="134">
                  <c:v>-0.581186472390395</c:v>
                </c:pt>
                <c:pt idx="135">
                  <c:v>-0.57850419908488104</c:v>
                </c:pt>
                <c:pt idx="136">
                  <c:v>-0.57582192577933233</c:v>
                </c:pt>
                <c:pt idx="137">
                  <c:v>-0.57313965247374887</c:v>
                </c:pt>
                <c:pt idx="138">
                  <c:v>-0.57045737916823491</c:v>
                </c:pt>
                <c:pt idx="139">
                  <c:v>-0.56777510586275559</c:v>
                </c:pt>
                <c:pt idx="140">
                  <c:v>-0.56509283255713749</c:v>
                </c:pt>
                <c:pt idx="141">
                  <c:v>-0.56241055925162353</c:v>
                </c:pt>
                <c:pt idx="142">
                  <c:v>-0.55972828594610946</c:v>
                </c:pt>
                <c:pt idx="143">
                  <c:v>-0.55704601264063014</c:v>
                </c:pt>
                <c:pt idx="144">
                  <c:v>-0.55436373933504668</c:v>
                </c:pt>
                <c:pt idx="145">
                  <c:v>-0.55168146602956747</c:v>
                </c:pt>
                <c:pt idx="146">
                  <c:v>-0.54899919272391462</c:v>
                </c:pt>
                <c:pt idx="147">
                  <c:v>-0.5463169194184353</c:v>
                </c:pt>
                <c:pt idx="148">
                  <c:v>-0.54363464611285184</c:v>
                </c:pt>
                <c:pt idx="149">
                  <c:v>-0.54095237280733788</c:v>
                </c:pt>
                <c:pt idx="150">
                  <c:v>-0.53827009950185856</c:v>
                </c:pt>
                <c:pt idx="151">
                  <c:v>-0.53558782619627521</c:v>
                </c:pt>
                <c:pt idx="152">
                  <c:v>-0.53290555289076114</c:v>
                </c:pt>
                <c:pt idx="153">
                  <c:v>-0.53022327958528181</c:v>
                </c:pt>
                <c:pt idx="154">
                  <c:v>-0.52754100627969835</c:v>
                </c:pt>
                <c:pt idx="155">
                  <c:v>-0.52485873297414964</c:v>
                </c:pt>
                <c:pt idx="156">
                  <c:v>-0.52217645966870507</c:v>
                </c:pt>
                <c:pt idx="157">
                  <c:v>-0.51949418636315636</c:v>
                </c:pt>
                <c:pt idx="158">
                  <c:v>-0.51681191305757301</c:v>
                </c:pt>
                <c:pt idx="159">
                  <c:v>-0.51412963975209358</c:v>
                </c:pt>
                <c:pt idx="160">
                  <c:v>-0.51144736644657962</c:v>
                </c:pt>
                <c:pt idx="161">
                  <c:v>-0.50996254913181915</c:v>
                </c:pt>
                <c:pt idx="162">
                  <c:v>-0.5086947464949878</c:v>
                </c:pt>
                <c:pt idx="163">
                  <c:v>-0.5074269438582607</c:v>
                </c:pt>
                <c:pt idx="164">
                  <c:v>-0.50615914122149885</c:v>
                </c:pt>
                <c:pt idx="165">
                  <c:v>-0.504891338584737</c:v>
                </c:pt>
                <c:pt idx="166">
                  <c:v>-0.5036235359479404</c:v>
                </c:pt>
                <c:pt idx="167">
                  <c:v>-0.50235573331117855</c:v>
                </c:pt>
                <c:pt idx="168">
                  <c:v>-0.50108793067445145</c:v>
                </c:pt>
                <c:pt idx="169">
                  <c:v>-0.4998201280376896</c:v>
                </c:pt>
                <c:pt idx="170">
                  <c:v>-0.49855232540085836</c:v>
                </c:pt>
                <c:pt idx="171">
                  <c:v>-0.49728452276413121</c:v>
                </c:pt>
                <c:pt idx="172">
                  <c:v>-0.49601672012733466</c:v>
                </c:pt>
                <c:pt idx="173">
                  <c:v>-0.49474891749050343</c:v>
                </c:pt>
                <c:pt idx="174">
                  <c:v>-0.49348111485377627</c:v>
                </c:pt>
                <c:pt idx="175">
                  <c:v>-0.49221331221701442</c:v>
                </c:pt>
                <c:pt idx="176">
                  <c:v>-0.49094550958025257</c:v>
                </c:pt>
                <c:pt idx="177">
                  <c:v>-0.48967770694345603</c:v>
                </c:pt>
                <c:pt idx="178">
                  <c:v>-0.48840990430662479</c:v>
                </c:pt>
                <c:pt idx="179">
                  <c:v>-0.48714210166993233</c:v>
                </c:pt>
                <c:pt idx="180">
                  <c:v>-0.48587429903313578</c:v>
                </c:pt>
                <c:pt idx="181">
                  <c:v>-0.48460649639637393</c:v>
                </c:pt>
                <c:pt idx="182">
                  <c:v>-0.48333869375961208</c:v>
                </c:pt>
                <c:pt idx="183">
                  <c:v>-0.48207089112281554</c:v>
                </c:pt>
                <c:pt idx="184">
                  <c:v>-0.48080308848612308</c:v>
                </c:pt>
                <c:pt idx="185">
                  <c:v>-0.47953528584932653</c:v>
                </c:pt>
                <c:pt idx="186">
                  <c:v>-0.4782674832124606</c:v>
                </c:pt>
                <c:pt idx="187">
                  <c:v>-0.47699968057576814</c:v>
                </c:pt>
                <c:pt idx="188">
                  <c:v>-0.47573187793897159</c:v>
                </c:pt>
                <c:pt idx="189">
                  <c:v>-0.47446407530224444</c:v>
                </c:pt>
                <c:pt idx="190">
                  <c:v>-0.47319627266544789</c:v>
                </c:pt>
                <c:pt idx="191">
                  <c:v>-0.47192847002868604</c:v>
                </c:pt>
                <c:pt idx="192">
                  <c:v>-0.47066066739192419</c:v>
                </c:pt>
                <c:pt idx="193">
                  <c:v>-0.46939286475512765</c:v>
                </c:pt>
                <c:pt idx="194">
                  <c:v>-0.4681250621183311</c:v>
                </c:pt>
                <c:pt idx="195">
                  <c:v>-0.46685725948156925</c:v>
                </c:pt>
                <c:pt idx="196">
                  <c:v>-0.4655894568448421</c:v>
                </c:pt>
                <c:pt idx="197">
                  <c:v>-0.46432165420811494</c:v>
                </c:pt>
                <c:pt idx="198">
                  <c:v>-0.4630538515713184</c:v>
                </c:pt>
                <c:pt idx="199">
                  <c:v>-0.46178604893448716</c:v>
                </c:pt>
                <c:pt idx="200">
                  <c:v>-0.46051824629762123</c:v>
                </c:pt>
                <c:pt idx="201">
                  <c:v>-0.45925044366099815</c:v>
                </c:pt>
                <c:pt idx="202">
                  <c:v>-0.45798264102416691</c:v>
                </c:pt>
                <c:pt idx="203">
                  <c:v>-0.45671483838740506</c:v>
                </c:pt>
                <c:pt idx="204">
                  <c:v>-0.45544703575060852</c:v>
                </c:pt>
                <c:pt idx="205">
                  <c:v>-0.45417923311388136</c:v>
                </c:pt>
                <c:pt idx="206">
                  <c:v>-0.45291143047708482</c:v>
                </c:pt>
                <c:pt idx="207">
                  <c:v>-0.45164362784028828</c:v>
                </c:pt>
                <c:pt idx="208">
                  <c:v>-0.45037582520356112</c:v>
                </c:pt>
                <c:pt idx="209">
                  <c:v>-0.44910802256683396</c:v>
                </c:pt>
                <c:pt idx="210">
                  <c:v>-0.44784021993000273</c:v>
                </c:pt>
                <c:pt idx="211">
                  <c:v>-0.44657241729324088</c:v>
                </c:pt>
                <c:pt idx="212">
                  <c:v>-0.44530461465647903</c:v>
                </c:pt>
                <c:pt idx="213">
                  <c:v>-0.44403681201971718</c:v>
                </c:pt>
                <c:pt idx="214">
                  <c:v>-0.44276900938285124</c:v>
                </c:pt>
                <c:pt idx="215">
                  <c:v>-0.44150120674612409</c:v>
                </c:pt>
                <c:pt idx="216">
                  <c:v>-0.44023340410939693</c:v>
                </c:pt>
                <c:pt idx="217">
                  <c:v>-0.43896560147256569</c:v>
                </c:pt>
                <c:pt idx="218">
                  <c:v>-0.43769779883580384</c:v>
                </c:pt>
                <c:pt idx="219">
                  <c:v>-0.43642999619907669</c:v>
                </c:pt>
                <c:pt idx="220">
                  <c:v>-0.43516219356228014</c:v>
                </c:pt>
                <c:pt idx="221">
                  <c:v>-0.43389439092551829</c:v>
                </c:pt>
                <c:pt idx="222">
                  <c:v>-0.43262658828879114</c:v>
                </c:pt>
                <c:pt idx="223">
                  <c:v>-0.4313587856519599</c:v>
                </c:pt>
                <c:pt idx="224">
                  <c:v>-0.43009098301519805</c:v>
                </c:pt>
                <c:pt idx="225">
                  <c:v>-0.4288231803784362</c:v>
                </c:pt>
                <c:pt idx="226">
                  <c:v>-0.42755537774163965</c:v>
                </c:pt>
                <c:pt idx="227">
                  <c:v>-0.4262875751049125</c:v>
                </c:pt>
                <c:pt idx="228">
                  <c:v>-0.42501977246815065</c:v>
                </c:pt>
                <c:pt idx="229">
                  <c:v>-0.42375196983131941</c:v>
                </c:pt>
                <c:pt idx="230">
                  <c:v>-0.42248416719459225</c:v>
                </c:pt>
                <c:pt idx="231">
                  <c:v>-0.4212163645578304</c:v>
                </c:pt>
                <c:pt idx="232">
                  <c:v>-0.41994856192103386</c:v>
                </c:pt>
                <c:pt idx="233">
                  <c:v>-0.41868075928427201</c:v>
                </c:pt>
                <c:pt idx="234">
                  <c:v>-0.41741295664747546</c:v>
                </c:pt>
                <c:pt idx="235">
                  <c:v>-0.41614515401071361</c:v>
                </c:pt>
                <c:pt idx="236">
                  <c:v>-0.41487735137391707</c:v>
                </c:pt>
                <c:pt idx="237">
                  <c:v>-0.41360954873718991</c:v>
                </c:pt>
                <c:pt idx="238">
                  <c:v>-0.41234174610046276</c:v>
                </c:pt>
                <c:pt idx="239">
                  <c:v>-0.41107394346363152</c:v>
                </c:pt>
                <c:pt idx="240">
                  <c:v>-0.40980614082686967</c:v>
                </c:pt>
                <c:pt idx="241">
                  <c:v>-0.41090159368852019</c:v>
                </c:pt>
                <c:pt idx="242">
                  <c:v>-0.41274782808041477</c:v>
                </c:pt>
                <c:pt idx="243">
                  <c:v>-0.41459406247230934</c:v>
                </c:pt>
                <c:pt idx="244">
                  <c:v>-0.41644029686416922</c:v>
                </c:pt>
                <c:pt idx="245">
                  <c:v>-0.41828653125599441</c:v>
                </c:pt>
                <c:pt idx="246">
                  <c:v>-0.42013276564788898</c:v>
                </c:pt>
                <c:pt idx="247">
                  <c:v>-0.42197900003988764</c:v>
                </c:pt>
                <c:pt idx="248">
                  <c:v>-0.42382523443167813</c:v>
                </c:pt>
                <c:pt idx="249">
                  <c:v>-0.42567146882353801</c:v>
                </c:pt>
                <c:pt idx="250">
                  <c:v>-0.42751770321550198</c:v>
                </c:pt>
                <c:pt idx="251">
                  <c:v>-0.42936393760732716</c:v>
                </c:pt>
                <c:pt idx="252">
                  <c:v>-0.43121017199922174</c:v>
                </c:pt>
                <c:pt idx="253">
                  <c:v>-0.43305640639111631</c:v>
                </c:pt>
                <c:pt idx="254">
                  <c:v>-0.43490264078297619</c:v>
                </c:pt>
                <c:pt idx="255">
                  <c:v>-0.43674887517487077</c:v>
                </c:pt>
                <c:pt idx="256">
                  <c:v>-0.43859510956673065</c:v>
                </c:pt>
                <c:pt idx="257">
                  <c:v>-0.44044134395862522</c:v>
                </c:pt>
                <c:pt idx="258">
                  <c:v>-0.4422875783504851</c:v>
                </c:pt>
                <c:pt idx="259">
                  <c:v>-0.44413381274237967</c:v>
                </c:pt>
                <c:pt idx="260">
                  <c:v>-0.44598004713423955</c:v>
                </c:pt>
                <c:pt idx="261">
                  <c:v>-0.44782628152613413</c:v>
                </c:pt>
                <c:pt idx="262">
                  <c:v>-0.4496725159180287</c:v>
                </c:pt>
                <c:pt idx="263">
                  <c:v>-0.45151875030988858</c:v>
                </c:pt>
                <c:pt idx="264">
                  <c:v>-0.45336498470178316</c:v>
                </c:pt>
                <c:pt idx="265">
                  <c:v>-0.45521121909364304</c:v>
                </c:pt>
                <c:pt idx="266">
                  <c:v>-0.45705745348553761</c:v>
                </c:pt>
                <c:pt idx="267">
                  <c:v>-0.45890368787739749</c:v>
                </c:pt>
                <c:pt idx="268">
                  <c:v>-0.46074992226929207</c:v>
                </c:pt>
                <c:pt idx="269">
                  <c:v>-0.46259615666118664</c:v>
                </c:pt>
                <c:pt idx="270">
                  <c:v>-0.46444239105304652</c:v>
                </c:pt>
                <c:pt idx="271">
                  <c:v>-0.4662886254449064</c:v>
                </c:pt>
                <c:pt idx="272">
                  <c:v>-0.46813485983676628</c:v>
                </c:pt>
                <c:pt idx="273">
                  <c:v>-0.46998109422873025</c:v>
                </c:pt>
                <c:pt idx="274">
                  <c:v>-0.47182732862059013</c:v>
                </c:pt>
                <c:pt idx="275">
                  <c:v>-0.47367356301245001</c:v>
                </c:pt>
                <c:pt idx="276">
                  <c:v>-0.47551979740434458</c:v>
                </c:pt>
                <c:pt idx="277">
                  <c:v>-0.47736603179620446</c:v>
                </c:pt>
                <c:pt idx="278">
                  <c:v>-0.47921226618809903</c:v>
                </c:pt>
                <c:pt idx="279">
                  <c:v>-0.48105850057995891</c:v>
                </c:pt>
                <c:pt idx="280">
                  <c:v>-0.48290473497188818</c:v>
                </c:pt>
                <c:pt idx="281">
                  <c:v>-0.48475096936374806</c:v>
                </c:pt>
                <c:pt idx="282">
                  <c:v>-0.48659720375560794</c:v>
                </c:pt>
                <c:pt idx="283">
                  <c:v>-0.48844343814750252</c:v>
                </c:pt>
                <c:pt idx="284">
                  <c:v>-0.4902896725393624</c:v>
                </c:pt>
                <c:pt idx="285">
                  <c:v>-0.49213590693125697</c:v>
                </c:pt>
                <c:pt idx="286">
                  <c:v>-0.49398214132315155</c:v>
                </c:pt>
                <c:pt idx="287">
                  <c:v>-0.49582837571504612</c:v>
                </c:pt>
                <c:pt idx="288">
                  <c:v>-0.497674610106906</c:v>
                </c:pt>
                <c:pt idx="289">
                  <c:v>-0.49952084449869649</c:v>
                </c:pt>
                <c:pt idx="290">
                  <c:v>-0.50136707889066046</c:v>
                </c:pt>
                <c:pt idx="291">
                  <c:v>-0.50321331328252028</c:v>
                </c:pt>
                <c:pt idx="292">
                  <c:v>-0.5050595476744496</c:v>
                </c:pt>
                <c:pt idx="293">
                  <c:v>-0.50690578206627479</c:v>
                </c:pt>
                <c:pt idx="294">
                  <c:v>-0.508752016458204</c:v>
                </c:pt>
                <c:pt idx="295">
                  <c:v>-0.5105982508500293</c:v>
                </c:pt>
                <c:pt idx="296">
                  <c:v>-0.51244448524192387</c:v>
                </c:pt>
                <c:pt idx="297">
                  <c:v>-0.51429071963381845</c:v>
                </c:pt>
                <c:pt idx="298">
                  <c:v>-0.51613695402571302</c:v>
                </c:pt>
                <c:pt idx="299">
                  <c:v>-0.51798318841757285</c:v>
                </c:pt>
                <c:pt idx="300">
                  <c:v>-0.51982942280950217</c:v>
                </c:pt>
                <c:pt idx="301">
                  <c:v>-0.52167565720132725</c:v>
                </c:pt>
                <c:pt idx="302">
                  <c:v>-0.52352189159322182</c:v>
                </c:pt>
                <c:pt idx="303">
                  <c:v>-0.5253681259851164</c:v>
                </c:pt>
                <c:pt idx="304">
                  <c:v>-0.52721436037701097</c:v>
                </c:pt>
                <c:pt idx="305">
                  <c:v>-0.52906059476890555</c:v>
                </c:pt>
                <c:pt idx="306">
                  <c:v>-0.53090682916076548</c:v>
                </c:pt>
                <c:pt idx="307">
                  <c:v>-0.53275306355262542</c:v>
                </c:pt>
                <c:pt idx="308">
                  <c:v>-0.53459929794448524</c:v>
                </c:pt>
                <c:pt idx="309">
                  <c:v>-0.53644553233637982</c:v>
                </c:pt>
                <c:pt idx="310">
                  <c:v>-0.53829176672827439</c:v>
                </c:pt>
                <c:pt idx="311">
                  <c:v>-0.54013800112020371</c:v>
                </c:pt>
                <c:pt idx="312">
                  <c:v>-0.54198423551202879</c:v>
                </c:pt>
                <c:pt idx="313">
                  <c:v>-0.54383046990392336</c:v>
                </c:pt>
                <c:pt idx="314">
                  <c:v>-0.5456767042957833</c:v>
                </c:pt>
                <c:pt idx="315">
                  <c:v>-0.54752293868767787</c:v>
                </c:pt>
                <c:pt idx="316">
                  <c:v>-0.54936917307953781</c:v>
                </c:pt>
                <c:pt idx="317">
                  <c:v>-0.55121540747146702</c:v>
                </c:pt>
                <c:pt idx="318">
                  <c:v>-0.55306164186329221</c:v>
                </c:pt>
                <c:pt idx="319">
                  <c:v>-0.55490787625515203</c:v>
                </c:pt>
                <c:pt idx="320">
                  <c:v>-0.55675411064711611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17424"/>
        <c:axId val="273517984"/>
      </c:scatterChart>
      <c:valAx>
        <c:axId val="2735163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38493475682101"/>
              <c:y val="0.91462113127001099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3516864"/>
        <c:crosses val="autoZero"/>
        <c:crossBetween val="midCat"/>
      </c:valAx>
      <c:valAx>
        <c:axId val="27351686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840450771055799E-2"/>
              <c:y val="0.487726787620064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3516304"/>
        <c:crosses val="autoZero"/>
        <c:crossBetween val="midCat"/>
      </c:valAx>
      <c:valAx>
        <c:axId val="273517424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73517984"/>
        <c:crosses val="autoZero"/>
        <c:crossBetween val="midCat"/>
      </c:valAx>
      <c:valAx>
        <c:axId val="27351798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73517424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4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4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44</xdr:row>
      <xdr:rowOff>60960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33480</xdr:colOff>
      <xdr:row>25</xdr:row>
      <xdr:rowOff>16920</xdr:rowOff>
    </xdr:from>
    <xdr:to>
      <xdr:col>5</xdr:col>
      <xdr:colOff>860040</xdr:colOff>
      <xdr:row>41</xdr:row>
      <xdr:rowOff>42840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41760</xdr:colOff>
      <xdr:row>25</xdr:row>
      <xdr:rowOff>16920</xdr:rowOff>
    </xdr:from>
    <xdr:to>
      <xdr:col>20</xdr:col>
      <xdr:colOff>846000</xdr:colOff>
      <xdr:row>41</xdr:row>
      <xdr:rowOff>42840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12600</xdr:colOff>
      <xdr:row>25</xdr:row>
      <xdr:rowOff>27360</xdr:rowOff>
    </xdr:from>
    <xdr:to>
      <xdr:col>30</xdr:col>
      <xdr:colOff>829800</xdr:colOff>
      <xdr:row>41</xdr:row>
      <xdr:rowOff>54360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35</xdr:col>
      <xdr:colOff>35280</xdr:colOff>
      <xdr:row>25</xdr:row>
      <xdr:rowOff>16920</xdr:rowOff>
    </xdr:from>
    <xdr:to>
      <xdr:col>39</xdr:col>
      <xdr:colOff>822600</xdr:colOff>
      <xdr:row>41</xdr:row>
      <xdr:rowOff>46080</xdr:rowOff>
    </xdr:to>
    <xdr:graphicFrame macro="">
      <xdr:nvGraphicFramePr>
        <xdr:cNvPr id="5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36360</xdr:colOff>
      <xdr:row>25</xdr:row>
      <xdr:rowOff>16920</xdr:rowOff>
    </xdr:from>
    <xdr:to>
      <xdr:col>11</xdr:col>
      <xdr:colOff>840960</xdr:colOff>
      <xdr:row>41</xdr:row>
      <xdr:rowOff>43920</xdr:rowOff>
    </xdr:to>
    <xdr:graphicFrame macro="">
      <xdr:nvGraphicFramePr>
        <xdr:cNvPr id="6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  <definedName name="OBSAV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info@finmath.net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2"/>
  <sheetViews>
    <sheetView zoomScale="75" zoomScaleNormal="75" workbookViewId="0">
      <selection activeCell="F17" sqref="F17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/>
  </cols>
  <sheetData>
    <row r="2" spans="2:6" ht="12.75" customHeight="1" x14ac:dyDescent="0.25">
      <c r="B2" s="3" t="s">
        <v>0</v>
      </c>
    </row>
    <row r="3" spans="2:6" ht="12.75" customHeight="1" x14ac:dyDescent="0.25">
      <c r="B3" s="4"/>
    </row>
    <row r="5" spans="2:6" ht="12.75" customHeight="1" x14ac:dyDescent="0.25">
      <c r="B5" s="5" t="s">
        <v>1</v>
      </c>
      <c r="C5" s="5"/>
      <c r="E5" s="5" t="s">
        <v>2</v>
      </c>
      <c r="F5" s="5"/>
    </row>
    <row r="7" spans="2:6" ht="12.75" customHeight="1" x14ac:dyDescent="0.25">
      <c r="B7" s="6" t="s">
        <v>3</v>
      </c>
      <c r="C7" s="6"/>
      <c r="E7" s="6" t="s">
        <v>4</v>
      </c>
      <c r="F7" s="6"/>
    </row>
    <row r="8" spans="2:6" ht="12.75" customHeight="1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ht="12.75" customHeight="1" x14ac:dyDescent="0.25">
      <c r="E9" s="1" t="s">
        <v>8</v>
      </c>
      <c r="F9" s="9" t="b">
        <f>TRUE()</f>
        <v>1</v>
      </c>
    </row>
    <row r="10" spans="2:6" ht="12.75" customHeight="1" x14ac:dyDescent="0.25">
      <c r="B10" s="6" t="s">
        <v>9</v>
      </c>
      <c r="C10" s="6"/>
    </row>
    <row r="11" spans="2:6" ht="12.75" customHeight="1" x14ac:dyDescent="0.25">
      <c r="B11" s="10" t="b">
        <f>[1]!obControlPanelSetVisible(C8)</f>
        <v>1</v>
      </c>
      <c r="E11" s="6" t="s">
        <v>9</v>
      </c>
      <c r="F11" s="6"/>
    </row>
    <row r="12" spans="2:6" ht="12.75" customHeight="1" x14ac:dyDescent="0.25">
      <c r="E12" s="1" t="s">
        <v>10</v>
      </c>
      <c r="F12" s="1" t="str">
        <f>[1]!OBADDALLJARS(F8,F9)</f>
        <v>\\vmware-host\Shared Folders\finmath-spreadsheets\spreadsheets\Curve Calibration\lib</v>
      </c>
    </row>
    <row r="14" spans="2:6" ht="12.75" customHeight="1" x14ac:dyDescent="0.25">
      <c r="B14" s="5" t="s">
        <v>11</v>
      </c>
      <c r="C14" s="5"/>
      <c r="E14" s="5" t="s">
        <v>12</v>
      </c>
      <c r="F14" s="5"/>
    </row>
    <row r="16" spans="2:6" ht="12.75" customHeight="1" x14ac:dyDescent="0.25">
      <c r="B16" s="6" t="s">
        <v>9</v>
      </c>
      <c r="C16" s="6"/>
      <c r="E16" s="6" t="s">
        <v>13</v>
      </c>
      <c r="F16" s="6"/>
    </row>
    <row r="17" spans="2:7" ht="12.75" customHeight="1" x14ac:dyDescent="0.25">
      <c r="B17" s="1" t="s">
        <v>14</v>
      </c>
      <c r="C17" s="1" t="str">
        <f>[1]!OBGETPROPERTY("version")</f>
        <v>6.1.0</v>
      </c>
      <c r="E17" s="1" t="s">
        <v>6</v>
      </c>
      <c r="F17" s="8"/>
    </row>
    <row r="18" spans="2:7" ht="12.75" customHeight="1" x14ac:dyDescent="0.25">
      <c r="B18" s="1" t="s">
        <v>15</v>
      </c>
      <c r="C18" s="1" t="str">
        <f>[1]!OBGETPROPERTY("build")</f>
        <v>60100</v>
      </c>
      <c r="E18" s="1" t="s">
        <v>8</v>
      </c>
      <c r="F18" s="9" t="b">
        <f>TRUE()</f>
        <v>1</v>
      </c>
    </row>
    <row r="20" spans="2:7" ht="12.75" customHeight="1" x14ac:dyDescent="0.25">
      <c r="E20" s="6" t="s">
        <v>9</v>
      </c>
      <c r="F20" s="6"/>
    </row>
    <row r="21" spans="2:7" ht="12.75" customHeight="1" x14ac:dyDescent="0.25">
      <c r="B21" s="5" t="s">
        <v>16</v>
      </c>
      <c r="C21" s="5"/>
      <c r="E21" s="1" t="s">
        <v>10</v>
      </c>
      <c r="F21" s="1" t="str">
        <f>[1]!OBADDCLASSES(F17,F18)</f>
        <v>\\vmware-host\Shared Folders\finmath-spreadsheets\spreadsheets\Curve Calibration\</v>
      </c>
    </row>
    <row r="23" spans="2:7" ht="12.75" customHeight="1" x14ac:dyDescent="0.25">
      <c r="B23" s="6" t="s">
        <v>9</v>
      </c>
      <c r="C23" s="6"/>
    </row>
    <row r="24" spans="2:7" ht="12.75" customHeight="1" x14ac:dyDescent="0.25">
      <c r="B24" s="1" t="s">
        <v>14</v>
      </c>
      <c r="C24" s="1" t="str">
        <f>[1]!obGet([1]!obCall("",obLibs&amp;"net.finmath.information.Library","getVersionString"))</f>
        <v>4.0.6-SNAPSHOT</v>
      </c>
    </row>
    <row r="25" spans="2:7" ht="12.75" customHeight="1" x14ac:dyDescent="0.25">
      <c r="E25" s="5" t="s">
        <v>17</v>
      </c>
      <c r="F25" s="5"/>
    </row>
    <row r="27" spans="2:7" ht="12.75" customHeight="1" x14ac:dyDescent="0.25">
      <c r="E27" s="11" t="s">
        <v>18</v>
      </c>
      <c r="F27" s="11" t="s">
        <v>19</v>
      </c>
      <c r="G27" s="11" t="s">
        <v>20</v>
      </c>
    </row>
    <row r="28" spans="2:7" ht="12.75" customHeight="1" x14ac:dyDescent="0.25">
      <c r="E28" s="12" t="str">
        <f>[1]!obCall("","java.lang.System","setProperty",[1]!obMake("","String",G28),[1]!obMake("","String",F28))</f>
        <v>ob.trans.9338 
[9378]</v>
      </c>
      <c r="F28" s="1" t="s">
        <v>21</v>
      </c>
      <c r="G28" s="1" t="s">
        <v>22</v>
      </c>
    </row>
    <row r="31" spans="2:7" ht="12.75" customHeight="1" x14ac:dyDescent="0.25">
      <c r="E31" s="5" t="s">
        <v>23</v>
      </c>
      <c r="F31" s="5"/>
    </row>
    <row r="32" spans="2:7" ht="12.75" customHeight="1" x14ac:dyDescent="0.25">
      <c r="E32" s="13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4" customWidth="1"/>
    <col min="2" max="230" width="14.33203125" style="14" customWidth="1"/>
    <col min="231" max="1025" width="14.33203125" customWidth="1"/>
  </cols>
  <sheetData>
    <row r="1" spans="2:1024" ht="13.2" customHeight="1" x14ac:dyDescent="0.25">
      <c r="HW1" s="14"/>
      <c r="HX1" s="14"/>
    </row>
    <row r="2" spans="2:1024" ht="15" customHeight="1" x14ac:dyDescent="0.25">
      <c r="B2" s="15" t="s">
        <v>24</v>
      </c>
      <c r="C2" s="15"/>
      <c r="E2" s="16" t="s">
        <v>25</v>
      </c>
      <c r="F2" s="16"/>
      <c r="H2" s="17" t="s">
        <v>26</v>
      </c>
      <c r="HW2" s="14"/>
      <c r="HX2" s="14"/>
    </row>
    <row r="3" spans="2:1024" ht="12.75" customHeight="1" x14ac:dyDescent="0.25">
      <c r="E3" s="18" t="str">
        <f>[1]!obMake("referenceDate "&amp;COLUMN(),"LocalDate",F3)</f>
        <v>referenceDate 5 
[9825]</v>
      </c>
      <c r="F3" s="19">
        <v>40918</v>
      </c>
      <c r="H3" s="17" t="s">
        <v>27</v>
      </c>
    </row>
    <row r="5" spans="2:1024" ht="12.75" customHeight="1" x14ac:dyDescent="0.25">
      <c r="B5" s="20" t="s">
        <v>28</v>
      </c>
      <c r="C5" s="20"/>
      <c r="E5" s="20" t="s">
        <v>28</v>
      </c>
      <c r="F5" s="20"/>
      <c r="H5" s="17" t="s">
        <v>29</v>
      </c>
    </row>
    <row r="6" spans="2:1024" ht="12.75" customHeight="1" x14ac:dyDescent="0.25">
      <c r="H6" s="17" t="s">
        <v>30</v>
      </c>
    </row>
    <row r="7" spans="2:1024" ht="12.75" customHeight="1" x14ac:dyDescent="0.25">
      <c r="B7" s="16" t="s">
        <v>31</v>
      </c>
      <c r="C7" s="16"/>
      <c r="E7" s="16" t="s">
        <v>31</v>
      </c>
      <c r="F7" s="16"/>
      <c r="H7" s="17"/>
    </row>
    <row r="8" spans="2:1024" ht="12.75" customHeight="1" x14ac:dyDescent="0.25">
      <c r="B8" s="18" t="str">
        <f>[1]!obMake("curveModelDiscounting-curveDef",obLibs&amp;"net.finmath.marketdata.model.AnalyticModelFromCurvesAndVols",[1]!obMake("",obLibs&amp;"net.finmath.marketdata.model.curves.Curve[]",B34))</f>
        <v>curveModelDiscounting-curveDef 
[12389]</v>
      </c>
      <c r="E8" s="18" t="str">
        <f>[1]!obMake("curveModelForward-curveDef",obLibs&amp;"net.finmath.marketdata.model.AnalyticModelFromCurvesAndVols",[1]!obMake("",obLibs&amp;"net.finmath.marketdata.model.curves.Curve[]",B34,F34,J34,N34))</f>
        <v>curveModelForward-curveDef 
[12735]</v>
      </c>
      <c r="H8" s="17" t="s">
        <v>32</v>
      </c>
    </row>
    <row r="9" spans="2:1024" ht="12.75" customHeight="1" x14ac:dyDescent="0.25">
      <c r="B9" s="18"/>
      <c r="D9" s="14" t="s">
        <v>33</v>
      </c>
    </row>
    <row r="10" spans="2:1024" ht="12.75" customHeight="1" x14ac:dyDescent="0.25">
      <c r="B10" s="18"/>
      <c r="C10" s="18"/>
      <c r="D10" s="21"/>
      <c r="H10" s="17" t="str">
        <f>"To use these curves as a starting point for calibration, reference the cell containing the modell name "&amp;E8</f>
        <v>To use these curves as a starting point for calibration, reference the cell containing the modell name curveModelForward-curveDef 
[12735]</v>
      </c>
    </row>
    <row r="12" spans="2:1024" s="22" customFormat="1" ht="13.2" customHeight="1" x14ac:dyDescent="0.25">
      <c r="B12" s="22" t="s">
        <v>34</v>
      </c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2" customHeight="1" x14ac:dyDescent="0.25">
      <c r="B14" s="22" t="s">
        <v>35</v>
      </c>
      <c r="C14" s="22"/>
      <c r="D14" s="22"/>
      <c r="F14" s="22" t="s">
        <v>35</v>
      </c>
      <c r="G14" s="22"/>
      <c r="H14" s="22"/>
      <c r="J14" s="22" t="s">
        <v>35</v>
      </c>
      <c r="K14" s="22"/>
      <c r="L14" s="22"/>
      <c r="N14" s="22" t="s">
        <v>35</v>
      </c>
      <c r="O14" s="22"/>
      <c r="P14" s="22"/>
      <c r="HW14" s="14"/>
      <c r="HX14" s="14"/>
      <c r="HY14" s="14"/>
      <c r="HZ14" s="14"/>
    </row>
    <row r="15" spans="2:1024" ht="13.2" customHeight="1" x14ac:dyDescent="0.25">
      <c r="HW15" s="14"/>
      <c r="HX15" s="14"/>
      <c r="HY15" s="14"/>
      <c r="HZ15" s="14"/>
    </row>
    <row r="16" spans="2:1024" ht="13.2" customHeight="1" x14ac:dyDescent="0.25">
      <c r="B16" s="16" t="s">
        <v>36</v>
      </c>
      <c r="C16" s="16"/>
      <c r="D16" s="16"/>
      <c r="F16" s="16" t="s">
        <v>36</v>
      </c>
      <c r="G16" s="16"/>
      <c r="H16" s="16"/>
      <c r="J16" s="16" t="s">
        <v>36</v>
      </c>
      <c r="K16" s="16"/>
      <c r="L16" s="16"/>
      <c r="N16" s="16" t="s">
        <v>36</v>
      </c>
      <c r="O16" s="16"/>
      <c r="P16" s="16"/>
      <c r="HW16" s="14"/>
      <c r="HX16" s="14"/>
      <c r="HY16" s="14"/>
      <c r="HZ16" s="14"/>
    </row>
    <row r="17" spans="2:234" ht="13.2" customHeight="1" x14ac:dyDescent="0.25">
      <c r="B17" s="18" t="s">
        <v>37</v>
      </c>
      <c r="C17" s="23" t="s">
        <v>38</v>
      </c>
      <c r="F17" s="18" t="s">
        <v>37</v>
      </c>
      <c r="G17" s="23" t="s">
        <v>39</v>
      </c>
      <c r="J17" s="18" t="s">
        <v>37</v>
      </c>
      <c r="K17" s="23" t="s">
        <v>40</v>
      </c>
      <c r="N17" s="18" t="s">
        <v>37</v>
      </c>
      <c r="O17" s="23" t="s">
        <v>41</v>
      </c>
      <c r="HW17" s="14"/>
      <c r="HX17" s="14"/>
      <c r="HY17" s="14"/>
      <c r="HZ17" s="14"/>
    </row>
    <row r="18" spans="2:234" ht="13.2" customHeight="1" x14ac:dyDescent="0.25">
      <c r="B18" s="21" t="str">
        <f>[1]!obCall("interpolationMethod "&amp;COLUMN(),obLibs&amp;"net.finmath.marketdata.model.curves.CurveInterpolation$InterpolationMethod","valueOf",[1]!obMake("","String",C18))</f>
        <v>interpolationMethod 2 
[10291]</v>
      </c>
      <c r="C18" s="23" t="s">
        <v>42</v>
      </c>
      <c r="F18" s="18" t="str">
        <f>[1]!obMake("indexMaturity "&amp;COLUMN(),"String",G18)</f>
        <v>indexMaturity 6 
[9730]</v>
      </c>
      <c r="G18" s="23" t="s">
        <v>43</v>
      </c>
      <c r="J18" s="18" t="str">
        <f>[1]!obMake("indexMaturity "&amp;COLUMN(),"String",K18)</f>
        <v>indexMaturity 10 
[9423]</v>
      </c>
      <c r="K18" s="23" t="s">
        <v>43</v>
      </c>
      <c r="N18" s="18" t="str">
        <f>[1]!obMake("indexMaturity "&amp;COLUMN(),"String",O18)</f>
        <v>indexMaturity 14 
[9414]</v>
      </c>
      <c r="O18" s="23" t="s">
        <v>44</v>
      </c>
      <c r="HW18" s="14"/>
      <c r="HX18" s="14"/>
      <c r="HY18" s="14"/>
      <c r="HZ18" s="14"/>
    </row>
    <row r="19" spans="2:234" ht="13.2" customHeight="1" x14ac:dyDescent="0.25">
      <c r="B19" s="21" t="str">
        <f>[1]!obCall("extrapolationMethod "&amp;COLUMN(),obLibs&amp;"net.finmath.marketdata.model.curves.CurveInterpolation$ExtrapolationMethod","valueOf",[1]!obMake("","String",C19))</f>
        <v>extrapolationMethod 2 
[12383]</v>
      </c>
      <c r="C19" s="23" t="s">
        <v>45</v>
      </c>
      <c r="F19" s="18"/>
      <c r="G19" s="18"/>
      <c r="J19" s="18" t="str">
        <f>[1]!obMake("businessDayCal "&amp;COLUMN(),obLibs&amp;"net.finmath.time.businessdaycalendar."&amp;K19)</f>
        <v>businessDayCal 10 
[12508]</v>
      </c>
      <c r="K19" s="23" t="s">
        <v>46</v>
      </c>
      <c r="N19" s="18" t="str">
        <f>[1]!obMake("businessDayCal "&amp;COLUMN(),obLibs&amp;"net.finmath.time.businessdaycalendar."&amp;O19)</f>
        <v>businessDayCal 14 
[12392]</v>
      </c>
      <c r="O19" s="23" t="s">
        <v>46</v>
      </c>
      <c r="HW19" s="14"/>
      <c r="HX19" s="14"/>
      <c r="HY19" s="14"/>
      <c r="HZ19" s="14"/>
    </row>
    <row r="20" spans="2:234" ht="13.2" customHeight="1" x14ac:dyDescent="0.25">
      <c r="B20" s="21" t="str">
        <f>[1]!obCall("interpolationEntity "&amp;COLUMN(),obLibs&amp;"net.finmath.marketdata.model.curves.CurveInterpolation$InterpolationEntity","valueOf",[1]!obMake("","String",C20))</f>
        <v>interpolationEntity 2 
[10293]</v>
      </c>
      <c r="C20" s="23" t="s">
        <v>47</v>
      </c>
      <c r="F20" s="18"/>
      <c r="G20" s="18"/>
      <c r="J20" s="18" t="str">
        <f>[1]!obCall("dateRollConvention"&amp;COLUMN(),obLibs&amp;"net.finmath.time.businessdaycalendar.BusinessdayCalendar$DateRollConvention","valueOf",[1]!obMake("","String",K20))</f>
        <v>dateRollConvention10 
[12559]</v>
      </c>
      <c r="K20" s="23" t="s">
        <v>48</v>
      </c>
      <c r="N20" s="18" t="str">
        <f>[1]!obCall("dateRollConvention"&amp;COLUMN(),obLibs&amp;"net.finmath.time.businessdaycalendar.BusinessdayCalendar$DateRollConvention","valueOf",[1]!obMake("","String",O20))</f>
        <v>dateRollConvention14 
[12675]</v>
      </c>
      <c r="O20" s="23" t="s">
        <v>48</v>
      </c>
      <c r="HW20" s="14"/>
      <c r="HX20" s="14"/>
      <c r="HY20" s="14"/>
      <c r="HZ20" s="14"/>
    </row>
    <row r="21" spans="2:234" ht="13.2" customHeight="1" x14ac:dyDescent="0.25">
      <c r="C21" s="18"/>
      <c r="F21" s="18"/>
      <c r="G21" s="18"/>
      <c r="J21" s="21" t="str">
        <f>[1]!obCall("interpolationMethod "&amp;COLUMN(),obLibs&amp;"net.finmath.marketdata.model.curves.CurveInterpolation$InterpolationMethod","valueOf",[1]!obMake("","String",K21))</f>
        <v>interpolationMethod 10 
[10107]</v>
      </c>
      <c r="K21" s="23" t="s">
        <v>45</v>
      </c>
      <c r="N21" s="21" t="str">
        <f>[1]!obCall("interpolationMethod "&amp;COLUMN(),obLibs&amp;"net.finmath.marketdata.model.curves.CurveInterpolation$InterpolationMethod","valueOf",[1]!obMake("","String",O21))</f>
        <v>interpolationMethod 14 
[10080]</v>
      </c>
      <c r="O21" s="23" t="s">
        <v>45</v>
      </c>
      <c r="HW21" s="14"/>
      <c r="HX21" s="14"/>
      <c r="HY21" s="14"/>
      <c r="HZ21" s="14"/>
    </row>
    <row r="22" spans="2:234" ht="13.2" customHeight="1" x14ac:dyDescent="0.25">
      <c r="C22" s="18"/>
      <c r="F22" s="18"/>
      <c r="G22" s="18"/>
      <c r="J22" s="21" t="str">
        <f>[1]!obCall("extrapolationMethod "&amp;COLUMN(),obLibs&amp;"net.finmath.marketdata.model.curves.CurveInterpolation$ExtrapolationMethod","valueOf",[1]!obMake("","String",K22))</f>
        <v>extrapolationMethod 10 
[10872]</v>
      </c>
      <c r="K22" s="23" t="s">
        <v>45</v>
      </c>
      <c r="N22" s="21" t="str">
        <f>[1]!obCall("extrapolationMethod "&amp;COLUMN(),obLibs&amp;"net.finmath.marketdata.model.curves.CurveInterpolation$ExtrapolationMethod","valueOf",[1]!obMake("","String",O22))</f>
        <v>extrapolationMethod 14 
[12601]</v>
      </c>
      <c r="O22" s="23" t="s">
        <v>49</v>
      </c>
      <c r="HW22" s="14"/>
      <c r="HX22" s="14"/>
      <c r="HY22" s="14"/>
      <c r="HZ22" s="14"/>
    </row>
    <row r="23" spans="2:234" ht="13.2" customHeight="1" x14ac:dyDescent="0.25">
      <c r="C23" s="18"/>
      <c r="F23" s="18"/>
      <c r="G23" s="18"/>
      <c r="J23" s="21" t="str">
        <f>[1]!obCall("interpolationEntity "&amp;COLUMN(),obLibs&amp;"net.finmath.marketdata.model.curves.CurveInterpolation$InterpolationEntity","valueOf",[1]!obMake("","String",K23))</f>
        <v>interpolationEntity 10 
[12694]</v>
      </c>
      <c r="K23" s="23" t="s">
        <v>50</v>
      </c>
      <c r="N23" s="21" t="str">
        <f>[1]!obCall("interpolationEntity "&amp;COLUMN(),obLibs&amp;"net.finmath.marketdata.model.curves.CurveInterpolation$InterpolationEntity","valueOf",[1]!obMake("","String",O23))</f>
        <v>interpolationEntity 14 
[12391]</v>
      </c>
      <c r="O23" s="23" t="s">
        <v>50</v>
      </c>
      <c r="HW23" s="14"/>
      <c r="HX23" s="14"/>
      <c r="HY23" s="14"/>
      <c r="HZ23" s="14"/>
    </row>
    <row r="24" spans="2:234" ht="13.2" customHeight="1" x14ac:dyDescent="0.25">
      <c r="C24" s="18"/>
      <c r="F24" s="18"/>
      <c r="G24" s="18"/>
      <c r="J24" s="18" t="str">
        <f>[1]!obCall("forwardInterpolationEntity"&amp;COLUMN(),obLibs&amp;"net.finmath.marketdata.model.curves.ForwardCurveInterpolation$InterpolationEntityForward","valueOf",[1]!obMake("","String",K24))</f>
        <v>forwardInterpolationEntity10 
[10289]</v>
      </c>
      <c r="K24" s="23" t="s">
        <v>51</v>
      </c>
      <c r="N24" s="18" t="str">
        <f>[1]!obCall("forwardInterpolationEntity"&amp;COLUMN(),obLibs&amp;"net.finmath.marketdata.model.curves.ForwardCurveInterpolation$InterpolationEntityForward","valueOf",[1]!obMake("","String",O24))</f>
        <v>forwardInterpolationEntity14 
[10350]</v>
      </c>
      <c r="O24" s="23" t="s">
        <v>51</v>
      </c>
      <c r="HW24" s="14"/>
      <c r="HX24" s="14"/>
      <c r="HY24" s="14"/>
      <c r="HZ24" s="14"/>
    </row>
    <row r="25" spans="2:234" ht="13.2" customHeight="1" x14ac:dyDescent="0.25">
      <c r="C25" s="18"/>
      <c r="F25" s="18"/>
      <c r="G25" s="18"/>
      <c r="J25" s="18" t="str">
        <f>[1]!obMake("discountCurve"&amp;COLUMN(),"String",K25)</f>
        <v>discountCurve10 
[8339]</v>
      </c>
      <c r="K25" s="23" t="str">
        <f>$C$17</f>
        <v>discount-EUR-OIS</v>
      </c>
      <c r="N25" s="18" t="str">
        <f>[1]!obMake("discountCurve"&amp;COLUMN(),"String",O25)</f>
        <v>discountCurve14 
[9413]</v>
      </c>
      <c r="O25" s="23" t="str">
        <f>$C$17</f>
        <v>discount-EUR-OIS</v>
      </c>
      <c r="HW25" s="14"/>
      <c r="HX25" s="14"/>
      <c r="HY25" s="14"/>
      <c r="HZ25" s="14"/>
    </row>
    <row r="26" spans="2:234" ht="13.2" customHeight="1" x14ac:dyDescent="0.25">
      <c r="C26" s="18"/>
      <c r="F26" s="18"/>
      <c r="G26" s="18"/>
      <c r="J26" s="18"/>
      <c r="K26" s="18"/>
      <c r="N26" s="18"/>
      <c r="O26" s="18"/>
      <c r="HW26" s="14"/>
      <c r="HX26" s="14"/>
      <c r="HY26" s="14"/>
      <c r="HZ26" s="14"/>
    </row>
    <row r="27" spans="2:234" ht="13.2" customHeight="1" x14ac:dyDescent="0.25">
      <c r="C27" s="18"/>
      <c r="F27" s="18"/>
      <c r="G27" s="18"/>
      <c r="J27" s="16" t="s">
        <v>52</v>
      </c>
      <c r="K27" s="16"/>
      <c r="L27" s="16"/>
      <c r="N27" s="16" t="s">
        <v>52</v>
      </c>
      <c r="O27" s="16"/>
      <c r="P27" s="16"/>
      <c r="HW27" s="14"/>
      <c r="HX27" s="14"/>
      <c r="HY27" s="14"/>
      <c r="HZ27" s="14"/>
    </row>
    <row r="28" spans="2:234" ht="13.2" customHeight="1" x14ac:dyDescent="0.25">
      <c r="C28" s="18"/>
      <c r="F28" s="18"/>
      <c r="G28" s="18"/>
      <c r="J28" s="18" t="str">
        <f>[1]!obMake("curve-"&amp;K17&amp;"-template",obLibs&amp;"net.finmath.marketdata.model.curves.ForwardCurveInterpolation",[1]!obMake("","String",K17),$E$3,[1]!obMake("","String",K18),J19:J25)</f>
        <v>curve-forward-EUR-3M-template 
[12697]</v>
      </c>
      <c r="N28" s="18" t="str">
        <f>[1]!obMake("curve-"&amp;O17&amp;"-template",obLibs&amp;"net.finmath.marketdata.model.curves.ForwardCurveInterpolation",[1]!obMake("","String",O17),$E$3,[1]!obMake("","String",O18),N19:N25)</f>
        <v>curve-forward-EUR-6M-template 
[12730]</v>
      </c>
      <c r="HW28" s="14"/>
      <c r="HX28" s="14"/>
      <c r="HY28" s="14"/>
      <c r="HZ28" s="14"/>
    </row>
    <row r="29" spans="2:234" ht="13.2" customHeight="1" x14ac:dyDescent="0.25">
      <c r="C29" s="18"/>
      <c r="F29" s="18"/>
      <c r="G29" s="18"/>
      <c r="J29" s="18"/>
      <c r="N29" s="18"/>
      <c r="HW29" s="14"/>
      <c r="HX29" s="14"/>
      <c r="HY29" s="14"/>
      <c r="HZ29" s="14"/>
    </row>
    <row r="30" spans="2:234" ht="13.2" customHeight="1" x14ac:dyDescent="0.25">
      <c r="C30" s="18"/>
      <c r="F30" s="18"/>
      <c r="G30" s="18"/>
      <c r="J30" s="16" t="s">
        <v>53</v>
      </c>
      <c r="K30" s="16"/>
      <c r="L30" s="16"/>
      <c r="N30" s="16" t="s">
        <v>53</v>
      </c>
      <c r="O30" s="16"/>
      <c r="P30" s="16"/>
      <c r="HW30" s="14"/>
      <c r="HX30" s="14"/>
      <c r="HY30" s="14"/>
      <c r="HZ30" s="14"/>
    </row>
    <row r="31" spans="2:234" ht="13.2" customHeight="1" x14ac:dyDescent="0.25">
      <c r="C31" s="18"/>
      <c r="F31" s="18"/>
      <c r="G31" s="18"/>
      <c r="J31" s="18" t="str">
        <f>[1]!obCall("fixing curve "&amp;COLUMN(),obLibs&amp;"net.finmath.marketdata.model.curves.ForwardCurveInterpolation","createForwardCurveFromForwards",[1]!obMake("","String",K17),[1]!obMake("","double[]",K37:K357),[1]!obMake("","double[]",L37:L357),[1]!obMake("","double",0.25))</f>
        <v>fixing curve 10 
[12135]</v>
      </c>
      <c r="N31" s="18" t="str">
        <f>[1]!obCall("fixing curve "&amp;COLUMN(),obLibs&amp;"net.finmath.marketdata.model.curves.ForwardCurveInterpolation","createForwardCurveFromForwards",[1]!obMake("","String",O17),[1]!obMake("","double[]",O37:O357),[1]!obMake("","double[]",P37:P357),[1]!obMake("","double",0.25))</f>
        <v>fixing curve 14 
[12606]</v>
      </c>
      <c r="HW31" s="14"/>
      <c r="HX31" s="14"/>
      <c r="HY31" s="14"/>
      <c r="HZ31" s="14"/>
    </row>
    <row r="32" spans="2:234" ht="13.2" customHeight="1" x14ac:dyDescent="0.25">
      <c r="C32" s="18"/>
      <c r="G32" s="18"/>
      <c r="K32" s="18"/>
      <c r="O32" s="18"/>
      <c r="HW32" s="14"/>
      <c r="HX32" s="14"/>
      <c r="HY32" s="14"/>
      <c r="HZ32" s="14"/>
    </row>
    <row r="33" spans="2:234" ht="13.2" customHeight="1" x14ac:dyDescent="0.25">
      <c r="B33" s="16" t="s">
        <v>54</v>
      </c>
      <c r="C33" s="16"/>
      <c r="D33" s="16"/>
      <c r="F33" s="16" t="s">
        <v>54</v>
      </c>
      <c r="G33" s="16"/>
      <c r="H33" s="16"/>
      <c r="J33" s="16" t="s">
        <v>54</v>
      </c>
      <c r="K33" s="16"/>
      <c r="L33" s="16"/>
      <c r="N33" s="16" t="s">
        <v>54</v>
      </c>
      <c r="O33" s="16"/>
      <c r="P33" s="16"/>
      <c r="HW33" s="14"/>
      <c r="HX33" s="14"/>
      <c r="HY33" s="14"/>
      <c r="HZ33" s="14"/>
    </row>
    <row r="34" spans="2:234" ht="13.2" customHeight="1" x14ac:dyDescent="0.25">
      <c r="B34" s="24" t="str">
        <f>[1]!obCall("curveObject-"&amp;C17&amp;"-curveDef",obLibs&amp;"net.finmath.marketdata.model.curves.DiscountCurveInterpolation","createDiscountCurveFromZeroRates",[1]!obMake("","String",C17),E3,[1]!obMake("","double[]",C37:C357),[1]!obMake("","double[]",D37:D357),B18:B20)</f>
        <v>curveObject-discount-EUR-OIS-curveDef 
[12387]</v>
      </c>
      <c r="C34" s="24"/>
      <c r="F34" s="24" t="str">
        <f>[1]!obMake("curveObject-"&amp;G17&amp;"-curveDef",obLibs&amp;"net.finmath.marketdata.model.curves.ForwardCurveFromDiscountCurve",[1]!obMake("","String",G17),[1]!obMake("","String",C17),E3,F18)</f>
        <v>curveObject-forward-EUR-OIS-curveDef 
[10942]</v>
      </c>
      <c r="G34" s="24"/>
      <c r="J34" s="24" t="str">
        <f>[1]!obMake("curveObject-"&amp;K17&amp;"-curveDef",obLibs&amp;"net.finmath.marketdata.model.curves.ForwardCurveWithFixings",J28,J31,[1]!obMake("","double",-100),[1]!obMake("","double",0))</f>
        <v>curveObject-forward-EUR-3M-curveDef 
[12700]</v>
      </c>
      <c r="K34" s="24"/>
      <c r="N34" s="24" t="str">
        <f>[1]!obMake("curveObject-"&amp;O17&amp;"-curveDef",obLibs&amp;"net.finmath.marketdata.model.curves.ForwardCurveWithFixings",N28,N31,[1]!obMake("","double",-100),[1]!obMake("","double",0))</f>
        <v>curveObject-forward-EUR-6M-curveDef 
[12733]</v>
      </c>
      <c r="O34" s="24"/>
      <c r="HW34" s="14"/>
      <c r="HX34" s="14"/>
      <c r="HY34" s="14"/>
      <c r="HZ34" s="14"/>
    </row>
    <row r="35" spans="2:234" ht="12.75" customHeight="1" x14ac:dyDescent="0.25">
      <c r="HW35" s="14"/>
      <c r="HX35" s="14"/>
      <c r="HY35" s="14"/>
      <c r="HZ35" s="14"/>
    </row>
    <row r="36" spans="2:234" ht="13.2" customHeight="1" x14ac:dyDescent="0.25">
      <c r="B36" s="25" t="s">
        <v>55</v>
      </c>
      <c r="C36" s="25" t="s">
        <v>56</v>
      </c>
      <c r="D36" s="25" t="s">
        <v>57</v>
      </c>
      <c r="J36" s="25" t="s">
        <v>55</v>
      </c>
      <c r="K36" s="25" t="s">
        <v>56</v>
      </c>
      <c r="L36" s="25" t="s">
        <v>57</v>
      </c>
      <c r="N36" s="25" t="s">
        <v>55</v>
      </c>
      <c r="O36" s="25" t="s">
        <v>56</v>
      </c>
      <c r="P36" s="25" t="s">
        <v>57</v>
      </c>
      <c r="HW36" s="14"/>
      <c r="HX36" s="14"/>
      <c r="HY36" s="14"/>
      <c r="HZ36" s="14"/>
    </row>
    <row r="37" spans="2:234" ht="13.2" customHeight="1" x14ac:dyDescent="0.25">
      <c r="B37" s="26">
        <v>40917</v>
      </c>
      <c r="C37" s="27">
        <f t="shared" ref="C37:C100" si="0">IF($F$3&lt;B37,1,-1)*YEARFRAC($F$3,B37,3)</f>
        <v>-2.7397260273972603E-3</v>
      </c>
      <c r="D37" s="28">
        <v>2.01918209105E-3</v>
      </c>
      <c r="J37" s="26">
        <v>40917</v>
      </c>
      <c r="K37" s="27">
        <f t="shared" ref="K37:K100" si="1">IF($F$3&lt;J37,1,-1)*YEARFRAC($F$3,J37,3)</f>
        <v>-2.7397260273972603E-3</v>
      </c>
      <c r="L37" s="28">
        <v>3.2000000000000002E-3</v>
      </c>
      <c r="N37" s="26">
        <v>40917</v>
      </c>
      <c r="O37" s="27">
        <f t="shared" ref="O37:O100" si="2">IF($F$3&lt;N37,1,-1)*YEARFRAC($F$3,N37,3)</f>
        <v>-2.7397260273972603E-3</v>
      </c>
      <c r="P37" s="28">
        <v>6.1999999999999998E-3</v>
      </c>
      <c r="HW37" s="14"/>
      <c r="HX37" s="14"/>
      <c r="HY37" s="14"/>
      <c r="HZ37" s="14"/>
    </row>
    <row r="38" spans="2:234" ht="13.2" customHeight="1" x14ac:dyDescent="0.25">
      <c r="B38" s="26">
        <v>40916</v>
      </c>
      <c r="C38" s="27">
        <f t="shared" si="0"/>
        <v>-5.4794520547945206E-3</v>
      </c>
      <c r="D38" s="28">
        <v>2.01918209105E-3</v>
      </c>
      <c r="J38" s="26">
        <v>40916</v>
      </c>
      <c r="K38" s="27">
        <f t="shared" si="1"/>
        <v>-5.4794520547945206E-3</v>
      </c>
      <c r="L38" s="28">
        <v>3.2000000000000002E-3</v>
      </c>
      <c r="N38" s="26">
        <v>40916</v>
      </c>
      <c r="O38" s="27">
        <f t="shared" si="2"/>
        <v>-5.4794520547945206E-3</v>
      </c>
      <c r="P38" s="28">
        <v>6.1999999999999998E-3</v>
      </c>
      <c r="HW38" s="14"/>
      <c r="HX38" s="14"/>
      <c r="HY38" s="14"/>
      <c r="HZ38" s="14"/>
    </row>
    <row r="39" spans="2:234" ht="13.2" customHeight="1" x14ac:dyDescent="0.25">
      <c r="B39" s="26">
        <v>40915</v>
      </c>
      <c r="C39" s="27">
        <f t="shared" si="0"/>
        <v>-8.21917808219178E-3</v>
      </c>
      <c r="D39" s="28">
        <v>2.01918209105E-3</v>
      </c>
      <c r="J39" s="26">
        <v>40915</v>
      </c>
      <c r="K39" s="27">
        <f t="shared" si="1"/>
        <v>-8.21917808219178E-3</v>
      </c>
      <c r="L39" s="28">
        <v>3.2000000000000002E-3</v>
      </c>
      <c r="N39" s="26">
        <v>40915</v>
      </c>
      <c r="O39" s="27">
        <f t="shared" si="2"/>
        <v>-8.21917808219178E-3</v>
      </c>
      <c r="P39" s="28">
        <v>6.1999999999999998E-3</v>
      </c>
      <c r="HW39" s="14"/>
      <c r="HX39" s="14"/>
      <c r="HY39" s="14"/>
      <c r="HZ39" s="14"/>
    </row>
    <row r="40" spans="2:234" ht="13.2" customHeight="1" x14ac:dyDescent="0.25">
      <c r="B40" s="26">
        <v>40914</v>
      </c>
      <c r="C40" s="27">
        <f t="shared" si="0"/>
        <v>-1.0958904109589041E-2</v>
      </c>
      <c r="D40" s="28">
        <v>2.01918209105E-3</v>
      </c>
      <c r="J40" s="26">
        <v>40914</v>
      </c>
      <c r="K40" s="27">
        <f t="shared" si="1"/>
        <v>-1.0958904109589041E-2</v>
      </c>
      <c r="L40" s="28">
        <v>3.2000000000000002E-3</v>
      </c>
      <c r="N40" s="26">
        <v>40914</v>
      </c>
      <c r="O40" s="27">
        <f t="shared" si="2"/>
        <v>-1.0958904109589041E-2</v>
      </c>
      <c r="P40" s="28">
        <v>6.1999999999999998E-3</v>
      </c>
      <c r="HW40" s="14"/>
      <c r="HX40" s="14"/>
      <c r="HY40" s="14"/>
      <c r="HZ40" s="14"/>
    </row>
    <row r="41" spans="2:234" ht="13.2" customHeight="1" x14ac:dyDescent="0.25">
      <c r="B41" s="26">
        <v>40913</v>
      </c>
      <c r="C41" s="27">
        <f t="shared" si="0"/>
        <v>-1.3698630136986301E-2</v>
      </c>
      <c r="D41" s="28">
        <v>2.01918209105E-3</v>
      </c>
      <c r="J41" s="26">
        <v>40913</v>
      </c>
      <c r="K41" s="27">
        <f t="shared" si="1"/>
        <v>-1.3698630136986301E-2</v>
      </c>
      <c r="L41" s="28">
        <v>3.2000000000000002E-3</v>
      </c>
      <c r="N41" s="26">
        <v>40913</v>
      </c>
      <c r="O41" s="27">
        <f t="shared" si="2"/>
        <v>-1.3698630136986301E-2</v>
      </c>
      <c r="P41" s="28">
        <v>6.1999999999999998E-3</v>
      </c>
      <c r="HW41" s="14"/>
      <c r="HX41" s="14"/>
      <c r="HY41" s="14"/>
      <c r="HZ41" s="14"/>
    </row>
    <row r="42" spans="2:234" ht="13.2" customHeight="1" x14ac:dyDescent="0.25">
      <c r="B42" s="26">
        <v>40912</v>
      </c>
      <c r="C42" s="27">
        <f t="shared" si="0"/>
        <v>-1.643835616438356E-2</v>
      </c>
      <c r="D42" s="28">
        <v>2.01918209105E-3</v>
      </c>
      <c r="J42" s="26">
        <v>40912</v>
      </c>
      <c r="K42" s="27">
        <f t="shared" si="1"/>
        <v>-1.643835616438356E-2</v>
      </c>
      <c r="L42" s="28">
        <v>3.2000000000000002E-3</v>
      </c>
      <c r="N42" s="26">
        <v>40912</v>
      </c>
      <c r="O42" s="27">
        <f t="shared" si="2"/>
        <v>-1.643835616438356E-2</v>
      </c>
      <c r="P42" s="28">
        <v>6.1999999999999998E-3</v>
      </c>
      <c r="HW42" s="14"/>
      <c r="HX42" s="14"/>
      <c r="HY42" s="14"/>
      <c r="HZ42" s="14"/>
    </row>
    <row r="43" spans="2:234" ht="13.2" customHeight="1" x14ac:dyDescent="0.25">
      <c r="B43" s="26">
        <v>40911</v>
      </c>
      <c r="C43" s="27">
        <f t="shared" si="0"/>
        <v>-1.9178082191780823E-2</v>
      </c>
      <c r="D43" s="28">
        <v>2.01918209105E-3</v>
      </c>
      <c r="J43" s="26">
        <v>40911</v>
      </c>
      <c r="K43" s="27">
        <f t="shared" si="1"/>
        <v>-1.9178082191780823E-2</v>
      </c>
      <c r="L43" s="28">
        <v>3.2000000000000002E-3</v>
      </c>
      <c r="N43" s="26">
        <v>40911</v>
      </c>
      <c r="O43" s="27">
        <f t="shared" si="2"/>
        <v>-1.9178082191780823E-2</v>
      </c>
      <c r="P43" s="28">
        <v>6.1999999999999998E-3</v>
      </c>
      <c r="HW43" s="14"/>
      <c r="HX43" s="14"/>
      <c r="HY43" s="14"/>
      <c r="HZ43" s="14"/>
    </row>
    <row r="44" spans="2:234" ht="13.2" customHeight="1" x14ac:dyDescent="0.25">
      <c r="B44" s="26">
        <v>40910</v>
      </c>
      <c r="C44" s="27">
        <f t="shared" si="0"/>
        <v>-2.1917808219178082E-2</v>
      </c>
      <c r="D44" s="28">
        <v>2.01918209105E-3</v>
      </c>
      <c r="J44" s="26">
        <v>40910</v>
      </c>
      <c r="K44" s="27">
        <f t="shared" si="1"/>
        <v>-2.1917808219178082E-2</v>
      </c>
      <c r="L44" s="28">
        <v>3.2000000000000002E-3</v>
      </c>
      <c r="N44" s="26">
        <v>40910</v>
      </c>
      <c r="O44" s="27">
        <f t="shared" si="2"/>
        <v>-2.1917808219178082E-2</v>
      </c>
      <c r="P44" s="28">
        <v>6.1999999999999998E-3</v>
      </c>
      <c r="HW44" s="14"/>
      <c r="HX44" s="14"/>
      <c r="HY44" s="14"/>
      <c r="HZ44" s="14"/>
    </row>
    <row r="45" spans="2:234" ht="13.2" customHeight="1" x14ac:dyDescent="0.25">
      <c r="B45" s="26">
        <v>40909</v>
      </c>
      <c r="C45" s="27">
        <f t="shared" si="0"/>
        <v>-2.4657534246575342E-2</v>
      </c>
      <c r="D45" s="28">
        <v>2.01918209105E-3</v>
      </c>
      <c r="J45" s="26">
        <v>40909</v>
      </c>
      <c r="K45" s="27">
        <f t="shared" si="1"/>
        <v>-2.4657534246575342E-2</v>
      </c>
      <c r="L45" s="28">
        <v>3.2000000000000002E-3</v>
      </c>
      <c r="N45" s="26">
        <v>40909</v>
      </c>
      <c r="O45" s="27">
        <f t="shared" si="2"/>
        <v>-2.4657534246575342E-2</v>
      </c>
      <c r="P45" s="28">
        <v>6.1999999999999998E-3</v>
      </c>
      <c r="HW45" s="14"/>
      <c r="HX45" s="14"/>
      <c r="HY45" s="14"/>
      <c r="HZ45" s="14"/>
    </row>
    <row r="46" spans="2:234" ht="13.2" customHeight="1" x14ac:dyDescent="0.25">
      <c r="B46" s="26">
        <v>40908</v>
      </c>
      <c r="C46" s="27">
        <f t="shared" si="0"/>
        <v>-2.7397260273972601E-2</v>
      </c>
      <c r="D46" s="28">
        <v>2.01918209105E-3</v>
      </c>
      <c r="J46" s="26">
        <v>40908</v>
      </c>
      <c r="K46" s="27">
        <f t="shared" si="1"/>
        <v>-2.7397260273972601E-2</v>
      </c>
      <c r="L46" s="28">
        <v>3.2000000000000002E-3</v>
      </c>
      <c r="N46" s="26">
        <v>40908</v>
      </c>
      <c r="O46" s="27">
        <f t="shared" si="2"/>
        <v>-2.7397260273972601E-2</v>
      </c>
      <c r="P46" s="28">
        <v>6.1999999999999998E-3</v>
      </c>
      <c r="HW46" s="14"/>
      <c r="HX46" s="14"/>
      <c r="HY46" s="14"/>
      <c r="HZ46" s="14"/>
    </row>
    <row r="47" spans="2:234" ht="13.2" customHeight="1" x14ac:dyDescent="0.25">
      <c r="B47" s="26">
        <v>40907</v>
      </c>
      <c r="C47" s="27">
        <f t="shared" si="0"/>
        <v>-3.0136986301369864E-2</v>
      </c>
      <c r="D47" s="28">
        <v>2.01918209105E-3</v>
      </c>
      <c r="J47" s="26">
        <v>40907</v>
      </c>
      <c r="K47" s="27">
        <f t="shared" si="1"/>
        <v>-3.0136986301369864E-2</v>
      </c>
      <c r="L47" s="28">
        <v>3.2000000000000002E-3</v>
      </c>
      <c r="N47" s="26">
        <v>40907</v>
      </c>
      <c r="O47" s="27">
        <f t="shared" si="2"/>
        <v>-3.0136986301369864E-2</v>
      </c>
      <c r="P47" s="28">
        <v>6.1999999999999998E-3</v>
      </c>
      <c r="HW47" s="14"/>
      <c r="HX47" s="14"/>
      <c r="HY47" s="14"/>
      <c r="HZ47" s="14"/>
    </row>
    <row r="48" spans="2:234" ht="13.2" customHeight="1" x14ac:dyDescent="0.25">
      <c r="B48" s="26">
        <v>40906</v>
      </c>
      <c r="C48" s="27">
        <f t="shared" si="0"/>
        <v>-3.287671232876712E-2</v>
      </c>
      <c r="D48" s="28">
        <v>2.01918209105E-3</v>
      </c>
      <c r="J48" s="26">
        <v>40906</v>
      </c>
      <c r="K48" s="27">
        <f t="shared" si="1"/>
        <v>-3.287671232876712E-2</v>
      </c>
      <c r="L48" s="28">
        <v>3.2000000000000002E-3</v>
      </c>
      <c r="N48" s="26">
        <v>40906</v>
      </c>
      <c r="O48" s="27">
        <f t="shared" si="2"/>
        <v>-3.287671232876712E-2</v>
      </c>
      <c r="P48" s="28">
        <v>6.1999999999999998E-3</v>
      </c>
      <c r="HW48" s="14"/>
      <c r="HX48" s="14"/>
      <c r="HY48" s="14"/>
      <c r="HZ48" s="14"/>
    </row>
    <row r="49" spans="2:234" ht="13.2" customHeight="1" x14ac:dyDescent="0.25">
      <c r="B49" s="26">
        <v>40905</v>
      </c>
      <c r="C49" s="27">
        <f t="shared" si="0"/>
        <v>-3.5616438356164383E-2</v>
      </c>
      <c r="D49" s="28">
        <v>2.01918209105E-3</v>
      </c>
      <c r="J49" s="26">
        <v>40905</v>
      </c>
      <c r="K49" s="27">
        <f t="shared" si="1"/>
        <v>-3.5616438356164383E-2</v>
      </c>
      <c r="L49" s="28">
        <v>3.2000000000000002E-3</v>
      </c>
      <c r="N49" s="26">
        <v>40905</v>
      </c>
      <c r="O49" s="27">
        <f t="shared" si="2"/>
        <v>-3.5616438356164383E-2</v>
      </c>
      <c r="P49" s="28">
        <v>6.1999999999999998E-3</v>
      </c>
      <c r="HW49" s="14"/>
      <c r="HX49" s="14"/>
      <c r="HY49" s="14"/>
      <c r="HZ49" s="14"/>
    </row>
    <row r="50" spans="2:234" ht="13.2" customHeight="1" x14ac:dyDescent="0.25">
      <c r="B50" s="26">
        <v>40904</v>
      </c>
      <c r="C50" s="27">
        <f t="shared" si="0"/>
        <v>-3.8356164383561646E-2</v>
      </c>
      <c r="D50" s="28">
        <v>2.01918209105E-3</v>
      </c>
      <c r="J50" s="26">
        <v>40904</v>
      </c>
      <c r="K50" s="27">
        <f t="shared" si="1"/>
        <v>-3.8356164383561646E-2</v>
      </c>
      <c r="L50" s="28">
        <v>3.2000000000000002E-3</v>
      </c>
      <c r="N50" s="26">
        <v>40904</v>
      </c>
      <c r="O50" s="27">
        <f t="shared" si="2"/>
        <v>-3.8356164383561646E-2</v>
      </c>
      <c r="P50" s="28">
        <v>6.1999999999999998E-3</v>
      </c>
      <c r="HW50" s="14"/>
      <c r="HX50" s="14"/>
      <c r="HY50" s="14"/>
      <c r="HZ50" s="14"/>
    </row>
    <row r="51" spans="2:234" ht="13.2" customHeight="1" x14ac:dyDescent="0.25">
      <c r="B51" s="26">
        <v>40903</v>
      </c>
      <c r="C51" s="27">
        <f t="shared" si="0"/>
        <v>-4.1095890410958902E-2</v>
      </c>
      <c r="D51" s="28">
        <v>2.01918209105E-3</v>
      </c>
      <c r="J51" s="26">
        <v>40903</v>
      </c>
      <c r="K51" s="27">
        <f t="shared" si="1"/>
        <v>-4.1095890410958902E-2</v>
      </c>
      <c r="L51" s="28">
        <v>3.2000000000000002E-3</v>
      </c>
      <c r="N51" s="26">
        <v>40903</v>
      </c>
      <c r="O51" s="27">
        <f t="shared" si="2"/>
        <v>-4.1095890410958902E-2</v>
      </c>
      <c r="P51" s="28">
        <v>6.1999999999999998E-3</v>
      </c>
      <c r="HW51" s="14"/>
      <c r="HX51" s="14"/>
      <c r="HY51" s="14"/>
      <c r="HZ51" s="14"/>
    </row>
    <row r="52" spans="2:234" ht="13.2" customHeight="1" x14ac:dyDescent="0.25">
      <c r="B52" s="26">
        <v>40902</v>
      </c>
      <c r="C52" s="27">
        <f t="shared" si="0"/>
        <v>-4.3835616438356165E-2</v>
      </c>
      <c r="D52" s="28">
        <v>2.01918209105E-3</v>
      </c>
      <c r="J52" s="26">
        <v>40902</v>
      </c>
      <c r="K52" s="27">
        <f t="shared" si="1"/>
        <v>-4.3835616438356165E-2</v>
      </c>
      <c r="L52" s="28">
        <v>3.2000000000000002E-3</v>
      </c>
      <c r="N52" s="26">
        <v>40902</v>
      </c>
      <c r="O52" s="27">
        <f t="shared" si="2"/>
        <v>-4.3835616438356165E-2</v>
      </c>
      <c r="P52" s="28">
        <v>6.1999999999999998E-3</v>
      </c>
      <c r="HW52" s="14"/>
      <c r="HX52" s="14"/>
      <c r="HY52" s="14"/>
      <c r="HZ52" s="14"/>
    </row>
    <row r="53" spans="2:234" ht="13.2" customHeight="1" x14ac:dyDescent="0.25">
      <c r="B53" s="26">
        <v>40901</v>
      </c>
      <c r="C53" s="27">
        <f t="shared" si="0"/>
        <v>-4.6575342465753428E-2</v>
      </c>
      <c r="D53" s="28">
        <v>2.01918209105E-3</v>
      </c>
      <c r="J53" s="26">
        <v>40901</v>
      </c>
      <c r="K53" s="27">
        <f t="shared" si="1"/>
        <v>-4.6575342465753428E-2</v>
      </c>
      <c r="L53" s="28">
        <v>3.2000000000000002E-3</v>
      </c>
      <c r="N53" s="26">
        <v>40901</v>
      </c>
      <c r="O53" s="27">
        <f t="shared" si="2"/>
        <v>-4.6575342465753428E-2</v>
      </c>
      <c r="P53" s="28">
        <v>6.1999999999999998E-3</v>
      </c>
      <c r="HW53" s="14"/>
      <c r="HX53" s="14"/>
      <c r="HY53" s="14"/>
      <c r="HZ53" s="14"/>
    </row>
    <row r="54" spans="2:234" ht="13.2" customHeight="1" x14ac:dyDescent="0.25">
      <c r="B54" s="26">
        <v>40900</v>
      </c>
      <c r="C54" s="27">
        <f t="shared" si="0"/>
        <v>-4.9315068493150684E-2</v>
      </c>
      <c r="D54" s="28">
        <v>2.01918209105E-3</v>
      </c>
      <c r="J54" s="26">
        <v>40900</v>
      </c>
      <c r="K54" s="27">
        <f t="shared" si="1"/>
        <v>-4.9315068493150684E-2</v>
      </c>
      <c r="L54" s="28">
        <v>3.2000000000000002E-3</v>
      </c>
      <c r="N54" s="26">
        <v>40900</v>
      </c>
      <c r="O54" s="27">
        <f t="shared" si="2"/>
        <v>-4.9315068493150684E-2</v>
      </c>
      <c r="P54" s="28">
        <v>6.1999999999999998E-3</v>
      </c>
      <c r="HW54" s="14"/>
      <c r="HX54" s="14"/>
      <c r="HY54" s="14"/>
      <c r="HZ54" s="14"/>
    </row>
    <row r="55" spans="2:234" ht="13.2" customHeight="1" x14ac:dyDescent="0.25">
      <c r="B55" s="26">
        <v>40899</v>
      </c>
      <c r="C55" s="27">
        <f t="shared" si="0"/>
        <v>-5.2054794520547946E-2</v>
      </c>
      <c r="D55" s="28">
        <v>2.01918209105E-3</v>
      </c>
      <c r="J55" s="26">
        <v>40899</v>
      </c>
      <c r="K55" s="27">
        <f t="shared" si="1"/>
        <v>-5.2054794520547946E-2</v>
      </c>
      <c r="L55" s="28">
        <v>3.2000000000000002E-3</v>
      </c>
      <c r="N55" s="26">
        <v>40899</v>
      </c>
      <c r="O55" s="27">
        <f t="shared" si="2"/>
        <v>-5.2054794520547946E-2</v>
      </c>
      <c r="P55" s="28">
        <v>6.1999999999999998E-3</v>
      </c>
      <c r="HW55" s="14"/>
      <c r="HX55" s="14"/>
      <c r="HY55" s="14"/>
      <c r="HZ55" s="14"/>
    </row>
    <row r="56" spans="2:234" ht="13.2" customHeight="1" x14ac:dyDescent="0.25">
      <c r="B56" s="26">
        <v>40898</v>
      </c>
      <c r="C56" s="27">
        <f t="shared" si="0"/>
        <v>-5.4794520547945202E-2</v>
      </c>
      <c r="D56" s="28">
        <v>2.01918209105E-3</v>
      </c>
      <c r="J56" s="26">
        <v>40898</v>
      </c>
      <c r="K56" s="27">
        <f t="shared" si="1"/>
        <v>-5.4794520547945202E-2</v>
      </c>
      <c r="L56" s="28">
        <v>3.2000000000000002E-3</v>
      </c>
      <c r="N56" s="26">
        <v>40898</v>
      </c>
      <c r="O56" s="27">
        <f t="shared" si="2"/>
        <v>-5.4794520547945202E-2</v>
      </c>
      <c r="P56" s="28">
        <v>6.1999999999999998E-3</v>
      </c>
      <c r="HW56" s="14"/>
      <c r="HX56" s="14"/>
      <c r="HY56" s="14"/>
      <c r="HZ56" s="14"/>
    </row>
    <row r="57" spans="2:234" ht="13.2" customHeight="1" x14ac:dyDescent="0.25">
      <c r="B57" s="26">
        <v>40897</v>
      </c>
      <c r="C57" s="27">
        <f t="shared" si="0"/>
        <v>-5.7534246575342465E-2</v>
      </c>
      <c r="D57" s="28">
        <v>2.01918209105E-3</v>
      </c>
      <c r="J57" s="26">
        <v>40897</v>
      </c>
      <c r="K57" s="27">
        <f t="shared" si="1"/>
        <v>-5.7534246575342465E-2</v>
      </c>
      <c r="L57" s="28">
        <v>3.2000000000000002E-3</v>
      </c>
      <c r="N57" s="26">
        <v>40897</v>
      </c>
      <c r="O57" s="27">
        <f t="shared" si="2"/>
        <v>-5.7534246575342465E-2</v>
      </c>
      <c r="P57" s="28">
        <v>6.1999999999999998E-3</v>
      </c>
      <c r="HW57" s="14"/>
      <c r="HX57" s="14"/>
      <c r="HY57" s="14"/>
      <c r="HZ57" s="14"/>
    </row>
    <row r="58" spans="2:234" ht="13.2" customHeight="1" x14ac:dyDescent="0.25">
      <c r="B58" s="26">
        <v>40896</v>
      </c>
      <c r="C58" s="27">
        <f t="shared" si="0"/>
        <v>-6.0273972602739728E-2</v>
      </c>
      <c r="D58" s="28">
        <v>2.01918209105E-3</v>
      </c>
      <c r="J58" s="26">
        <v>40896</v>
      </c>
      <c r="K58" s="27">
        <f t="shared" si="1"/>
        <v>-6.0273972602739728E-2</v>
      </c>
      <c r="L58" s="28">
        <v>3.2000000000000002E-3</v>
      </c>
      <c r="N58" s="26">
        <v>40896</v>
      </c>
      <c r="O58" s="27">
        <f t="shared" si="2"/>
        <v>-6.0273972602739728E-2</v>
      </c>
      <c r="P58" s="28">
        <v>6.1999999999999998E-3</v>
      </c>
      <c r="HW58" s="14"/>
      <c r="HX58" s="14"/>
      <c r="HY58" s="14"/>
      <c r="HZ58" s="14"/>
    </row>
    <row r="59" spans="2:234" ht="13.2" customHeight="1" x14ac:dyDescent="0.25">
      <c r="B59" s="26">
        <v>40895</v>
      </c>
      <c r="C59" s="27">
        <f t="shared" si="0"/>
        <v>-6.3013698630136991E-2</v>
      </c>
      <c r="D59" s="28">
        <v>2.01918209105E-3</v>
      </c>
      <c r="J59" s="26">
        <v>40895</v>
      </c>
      <c r="K59" s="27">
        <f t="shared" si="1"/>
        <v>-6.3013698630136991E-2</v>
      </c>
      <c r="L59" s="28">
        <v>3.2000000000000002E-3</v>
      </c>
      <c r="N59" s="26">
        <v>40895</v>
      </c>
      <c r="O59" s="27">
        <f t="shared" si="2"/>
        <v>-6.3013698630136991E-2</v>
      </c>
      <c r="P59" s="28">
        <v>6.1999999999999998E-3</v>
      </c>
      <c r="HW59" s="14"/>
      <c r="HX59" s="14"/>
      <c r="HY59" s="14"/>
      <c r="HZ59" s="14"/>
    </row>
    <row r="60" spans="2:234" ht="13.2" customHeight="1" x14ac:dyDescent="0.25">
      <c r="B60" s="26">
        <v>40894</v>
      </c>
      <c r="C60" s="27">
        <f t="shared" si="0"/>
        <v>-6.575342465753424E-2</v>
      </c>
      <c r="D60" s="28">
        <v>2.01918209105E-3</v>
      </c>
      <c r="J60" s="26">
        <v>40894</v>
      </c>
      <c r="K60" s="27">
        <f t="shared" si="1"/>
        <v>-6.575342465753424E-2</v>
      </c>
      <c r="L60" s="28">
        <v>3.2000000000000002E-3</v>
      </c>
      <c r="N60" s="26">
        <v>40894</v>
      </c>
      <c r="O60" s="27">
        <f t="shared" si="2"/>
        <v>-6.575342465753424E-2</v>
      </c>
      <c r="P60" s="28">
        <v>6.1999999999999998E-3</v>
      </c>
      <c r="HW60" s="14"/>
      <c r="HX60" s="14"/>
      <c r="HY60" s="14"/>
      <c r="HZ60" s="14"/>
    </row>
    <row r="61" spans="2:234" ht="13.2" customHeight="1" x14ac:dyDescent="0.25">
      <c r="B61" s="26">
        <v>40893</v>
      </c>
      <c r="C61" s="27">
        <f t="shared" si="0"/>
        <v>-6.8493150684931503E-2</v>
      </c>
      <c r="D61" s="28">
        <v>2.01918209105E-3</v>
      </c>
      <c r="J61" s="26">
        <v>40893</v>
      </c>
      <c r="K61" s="27">
        <f t="shared" si="1"/>
        <v>-6.8493150684931503E-2</v>
      </c>
      <c r="L61" s="28">
        <v>3.2000000000000002E-3</v>
      </c>
      <c r="N61" s="26">
        <v>40893</v>
      </c>
      <c r="O61" s="27">
        <f t="shared" si="2"/>
        <v>-6.8493150684931503E-2</v>
      </c>
      <c r="P61" s="28">
        <v>6.1999999999999998E-3</v>
      </c>
      <c r="HW61" s="14"/>
      <c r="HX61" s="14"/>
      <c r="HY61" s="14"/>
      <c r="HZ61" s="14"/>
    </row>
    <row r="62" spans="2:234" ht="13.2" customHeight="1" x14ac:dyDescent="0.25">
      <c r="B62" s="26">
        <v>40892</v>
      </c>
      <c r="C62" s="27">
        <f t="shared" si="0"/>
        <v>-7.1232876712328766E-2</v>
      </c>
      <c r="D62" s="28">
        <v>2.01918209105E-3</v>
      </c>
      <c r="J62" s="26">
        <v>40892</v>
      </c>
      <c r="K62" s="27">
        <f t="shared" si="1"/>
        <v>-7.1232876712328766E-2</v>
      </c>
      <c r="L62" s="28">
        <v>3.2000000000000002E-3</v>
      </c>
      <c r="N62" s="26">
        <v>40892</v>
      </c>
      <c r="O62" s="27">
        <f t="shared" si="2"/>
        <v>-7.1232876712328766E-2</v>
      </c>
      <c r="P62" s="28">
        <v>6.1999999999999998E-3</v>
      </c>
      <c r="HW62" s="14"/>
      <c r="HX62" s="14"/>
      <c r="HY62" s="14"/>
      <c r="HZ62" s="14"/>
    </row>
    <row r="63" spans="2:234" ht="13.2" customHeight="1" x14ac:dyDescent="0.25">
      <c r="B63" s="26">
        <v>40891</v>
      </c>
      <c r="C63" s="27">
        <f t="shared" si="0"/>
        <v>-7.3972602739726029E-2</v>
      </c>
      <c r="D63" s="28">
        <v>2.01918209105E-3</v>
      </c>
      <c r="J63" s="26">
        <v>40891</v>
      </c>
      <c r="K63" s="27">
        <f t="shared" si="1"/>
        <v>-7.3972602739726029E-2</v>
      </c>
      <c r="L63" s="28">
        <v>3.2000000000000002E-3</v>
      </c>
      <c r="N63" s="26">
        <v>40891</v>
      </c>
      <c r="O63" s="27">
        <f t="shared" si="2"/>
        <v>-7.3972602739726029E-2</v>
      </c>
      <c r="P63" s="28">
        <v>6.1999999999999998E-3</v>
      </c>
      <c r="HW63" s="14"/>
      <c r="HX63" s="14"/>
      <c r="HY63" s="14"/>
      <c r="HZ63" s="14"/>
    </row>
    <row r="64" spans="2:234" ht="13.2" customHeight="1" x14ac:dyDescent="0.25">
      <c r="B64" s="26">
        <v>40890</v>
      </c>
      <c r="C64" s="27">
        <f t="shared" si="0"/>
        <v>-7.6712328767123292E-2</v>
      </c>
      <c r="D64" s="28">
        <v>2.01918209105E-3</v>
      </c>
      <c r="J64" s="26">
        <v>40890</v>
      </c>
      <c r="K64" s="27">
        <f t="shared" si="1"/>
        <v>-7.6712328767123292E-2</v>
      </c>
      <c r="L64" s="28">
        <v>3.2000000000000002E-3</v>
      </c>
      <c r="N64" s="26">
        <v>40890</v>
      </c>
      <c r="O64" s="27">
        <f t="shared" si="2"/>
        <v>-7.6712328767123292E-2</v>
      </c>
      <c r="P64" s="28">
        <v>6.1999999999999998E-3</v>
      </c>
      <c r="HW64" s="14"/>
      <c r="HX64" s="14"/>
      <c r="HY64" s="14"/>
      <c r="HZ64" s="14"/>
    </row>
    <row r="65" spans="2:234" ht="13.2" customHeight="1" x14ac:dyDescent="0.25">
      <c r="B65" s="26">
        <v>40889</v>
      </c>
      <c r="C65" s="27">
        <f t="shared" si="0"/>
        <v>-7.9452054794520555E-2</v>
      </c>
      <c r="D65" s="28">
        <v>2.01918209105E-3</v>
      </c>
      <c r="J65" s="26">
        <v>40889</v>
      </c>
      <c r="K65" s="27">
        <f t="shared" si="1"/>
        <v>-7.9452054794520555E-2</v>
      </c>
      <c r="L65" s="28">
        <v>3.2000000000000002E-3</v>
      </c>
      <c r="N65" s="26">
        <v>40889</v>
      </c>
      <c r="O65" s="27">
        <f t="shared" si="2"/>
        <v>-7.9452054794520555E-2</v>
      </c>
      <c r="P65" s="28">
        <v>6.1999999999999998E-3</v>
      </c>
      <c r="HW65" s="14"/>
      <c r="HX65" s="14"/>
      <c r="HY65" s="14"/>
      <c r="HZ65" s="14"/>
    </row>
    <row r="66" spans="2:234" ht="13.2" customHeight="1" x14ac:dyDescent="0.25">
      <c r="B66" s="26">
        <v>40888</v>
      </c>
      <c r="C66" s="27">
        <f t="shared" si="0"/>
        <v>-8.2191780821917804E-2</v>
      </c>
      <c r="D66" s="28">
        <v>2.01918209105E-3</v>
      </c>
      <c r="J66" s="26">
        <v>40888</v>
      </c>
      <c r="K66" s="27">
        <f t="shared" si="1"/>
        <v>-8.2191780821917804E-2</v>
      </c>
      <c r="L66" s="28">
        <v>3.2000000000000002E-3</v>
      </c>
      <c r="N66" s="26">
        <v>40888</v>
      </c>
      <c r="O66" s="27">
        <f t="shared" si="2"/>
        <v>-8.2191780821917804E-2</v>
      </c>
      <c r="P66" s="28">
        <v>6.1999999999999998E-3</v>
      </c>
      <c r="HW66" s="14"/>
      <c r="HX66" s="14"/>
      <c r="HY66" s="14"/>
      <c r="HZ66" s="14"/>
    </row>
    <row r="67" spans="2:234" ht="13.2" customHeight="1" x14ac:dyDescent="0.25">
      <c r="B67" s="26">
        <v>40887</v>
      </c>
      <c r="C67" s="27">
        <f t="shared" si="0"/>
        <v>-8.4931506849315067E-2</v>
      </c>
      <c r="D67" s="28">
        <v>2.01918209105E-3</v>
      </c>
      <c r="J67" s="26">
        <v>40887</v>
      </c>
      <c r="K67" s="27">
        <f t="shared" si="1"/>
        <v>-8.4931506849315067E-2</v>
      </c>
      <c r="L67" s="28">
        <v>3.2000000000000002E-3</v>
      </c>
      <c r="N67" s="26">
        <v>40887</v>
      </c>
      <c r="O67" s="27">
        <f t="shared" si="2"/>
        <v>-8.4931506849315067E-2</v>
      </c>
      <c r="P67" s="28">
        <v>6.1999999999999998E-3</v>
      </c>
      <c r="HW67" s="14"/>
      <c r="HX67" s="14"/>
      <c r="HY67" s="14"/>
      <c r="HZ67" s="14"/>
    </row>
    <row r="68" spans="2:234" ht="13.2" customHeight="1" x14ac:dyDescent="0.25">
      <c r="B68" s="26">
        <v>40886</v>
      </c>
      <c r="C68" s="27">
        <f t="shared" si="0"/>
        <v>-8.7671232876712329E-2</v>
      </c>
      <c r="D68" s="28">
        <v>2.01918209105E-3</v>
      </c>
      <c r="J68" s="26">
        <v>40886</v>
      </c>
      <c r="K68" s="27">
        <f t="shared" si="1"/>
        <v>-8.7671232876712329E-2</v>
      </c>
      <c r="L68" s="28">
        <v>3.2000000000000002E-3</v>
      </c>
      <c r="N68" s="26">
        <v>40886</v>
      </c>
      <c r="O68" s="27">
        <f t="shared" si="2"/>
        <v>-8.7671232876712329E-2</v>
      </c>
      <c r="P68" s="28">
        <v>6.1999999999999998E-3</v>
      </c>
      <c r="HW68" s="14"/>
      <c r="HX68" s="14"/>
      <c r="HY68" s="14"/>
      <c r="HZ68" s="14"/>
    </row>
    <row r="69" spans="2:234" ht="13.2" customHeight="1" x14ac:dyDescent="0.25">
      <c r="B69" s="26">
        <v>40885</v>
      </c>
      <c r="C69" s="27">
        <f t="shared" si="0"/>
        <v>-9.0410958904109592E-2</v>
      </c>
      <c r="D69" s="28">
        <v>2.01918209105E-3</v>
      </c>
      <c r="J69" s="26">
        <v>40885</v>
      </c>
      <c r="K69" s="27">
        <f t="shared" si="1"/>
        <v>-9.0410958904109592E-2</v>
      </c>
      <c r="L69" s="28">
        <v>3.2000000000000002E-3</v>
      </c>
      <c r="N69" s="26">
        <v>40885</v>
      </c>
      <c r="O69" s="27">
        <f t="shared" si="2"/>
        <v>-9.0410958904109592E-2</v>
      </c>
      <c r="P69" s="28">
        <v>6.1999999999999998E-3</v>
      </c>
      <c r="HW69" s="14"/>
      <c r="HX69" s="14"/>
      <c r="HY69" s="14"/>
      <c r="HZ69" s="14"/>
    </row>
    <row r="70" spans="2:234" ht="13.2" customHeight="1" x14ac:dyDescent="0.25">
      <c r="B70" s="26">
        <v>40884</v>
      </c>
      <c r="C70" s="27">
        <f t="shared" si="0"/>
        <v>-9.3150684931506855E-2</v>
      </c>
      <c r="D70" s="28">
        <v>2.01918209105E-3</v>
      </c>
      <c r="J70" s="26">
        <v>40884</v>
      </c>
      <c r="K70" s="27">
        <f t="shared" si="1"/>
        <v>-9.3150684931506855E-2</v>
      </c>
      <c r="L70" s="28">
        <v>3.2000000000000002E-3</v>
      </c>
      <c r="N70" s="26">
        <v>40884</v>
      </c>
      <c r="O70" s="27">
        <f t="shared" si="2"/>
        <v>-9.3150684931506855E-2</v>
      </c>
      <c r="P70" s="28">
        <v>6.1999999999999998E-3</v>
      </c>
      <c r="HW70" s="14"/>
      <c r="HX70" s="14"/>
      <c r="HY70" s="14"/>
      <c r="HZ70" s="14"/>
    </row>
    <row r="71" spans="2:234" ht="13.2" customHeight="1" x14ac:dyDescent="0.25">
      <c r="B71" s="26">
        <v>40883</v>
      </c>
      <c r="C71" s="27">
        <f t="shared" si="0"/>
        <v>-9.5890410958904104E-2</v>
      </c>
      <c r="D71" s="28">
        <v>2.01918209105E-3</v>
      </c>
      <c r="J71" s="26">
        <v>40883</v>
      </c>
      <c r="K71" s="27">
        <f t="shared" si="1"/>
        <v>-9.5890410958904104E-2</v>
      </c>
      <c r="L71" s="28">
        <v>3.2000000000000002E-3</v>
      </c>
      <c r="N71" s="26">
        <v>40883</v>
      </c>
      <c r="O71" s="27">
        <f t="shared" si="2"/>
        <v>-9.5890410958904104E-2</v>
      </c>
      <c r="P71" s="28">
        <v>6.1999999999999998E-3</v>
      </c>
      <c r="HW71" s="14"/>
      <c r="HX71" s="14"/>
      <c r="HY71" s="14"/>
      <c r="HZ71" s="14"/>
    </row>
    <row r="72" spans="2:234" ht="13.2" customHeight="1" x14ac:dyDescent="0.25">
      <c r="B72" s="26">
        <v>40882</v>
      </c>
      <c r="C72" s="27">
        <f t="shared" si="0"/>
        <v>-9.8630136986301367E-2</v>
      </c>
      <c r="D72" s="28">
        <v>2.01918209105E-3</v>
      </c>
      <c r="J72" s="26">
        <v>40882</v>
      </c>
      <c r="K72" s="27">
        <f t="shared" si="1"/>
        <v>-9.8630136986301367E-2</v>
      </c>
      <c r="L72" s="28">
        <v>3.2000000000000002E-3</v>
      </c>
      <c r="N72" s="26">
        <v>40882</v>
      </c>
      <c r="O72" s="27">
        <f t="shared" si="2"/>
        <v>-9.8630136986301367E-2</v>
      </c>
      <c r="P72" s="28">
        <v>6.1999999999999998E-3</v>
      </c>
      <c r="HW72" s="14"/>
      <c r="HX72" s="14"/>
      <c r="HY72" s="14"/>
      <c r="HZ72" s="14"/>
    </row>
    <row r="73" spans="2:234" ht="13.2" customHeight="1" x14ac:dyDescent="0.25">
      <c r="B73" s="26">
        <v>40881</v>
      </c>
      <c r="C73" s="27">
        <f t="shared" si="0"/>
        <v>-0.10136986301369863</v>
      </c>
      <c r="D73" s="28">
        <v>2.01918209105E-3</v>
      </c>
      <c r="J73" s="26">
        <v>40881</v>
      </c>
      <c r="K73" s="27">
        <f t="shared" si="1"/>
        <v>-0.10136986301369863</v>
      </c>
      <c r="L73" s="28">
        <v>3.2000000000000002E-3</v>
      </c>
      <c r="N73" s="26">
        <v>40881</v>
      </c>
      <c r="O73" s="27">
        <f t="shared" si="2"/>
        <v>-0.10136986301369863</v>
      </c>
      <c r="P73" s="28">
        <v>6.1999999999999998E-3</v>
      </c>
      <c r="HW73" s="14"/>
      <c r="HX73" s="14"/>
      <c r="HY73" s="14"/>
      <c r="HZ73" s="14"/>
    </row>
    <row r="74" spans="2:234" ht="13.2" customHeight="1" x14ac:dyDescent="0.25">
      <c r="B74" s="26">
        <v>40880</v>
      </c>
      <c r="C74" s="27">
        <f t="shared" si="0"/>
        <v>-0.10410958904109589</v>
      </c>
      <c r="D74" s="28">
        <v>2.01918209105E-3</v>
      </c>
      <c r="J74" s="26">
        <v>40880</v>
      </c>
      <c r="K74" s="27">
        <f t="shared" si="1"/>
        <v>-0.10410958904109589</v>
      </c>
      <c r="L74" s="28">
        <v>3.2000000000000002E-3</v>
      </c>
      <c r="N74" s="26">
        <v>40880</v>
      </c>
      <c r="O74" s="27">
        <f t="shared" si="2"/>
        <v>-0.10410958904109589</v>
      </c>
      <c r="P74" s="28">
        <v>6.1999999999999998E-3</v>
      </c>
      <c r="HW74" s="14"/>
      <c r="HX74" s="14"/>
      <c r="HY74" s="14"/>
      <c r="HZ74" s="14"/>
    </row>
    <row r="75" spans="2:234" ht="13.2" customHeight="1" x14ac:dyDescent="0.25">
      <c r="B75" s="26">
        <v>40879</v>
      </c>
      <c r="C75" s="27">
        <f t="shared" si="0"/>
        <v>-0.10684931506849316</v>
      </c>
      <c r="D75" s="28">
        <v>2.01918209105E-3</v>
      </c>
      <c r="J75" s="26">
        <v>40879</v>
      </c>
      <c r="K75" s="27">
        <f t="shared" si="1"/>
        <v>-0.10684931506849316</v>
      </c>
      <c r="L75" s="28">
        <v>3.2000000000000002E-3</v>
      </c>
      <c r="N75" s="26">
        <v>40879</v>
      </c>
      <c r="O75" s="27">
        <f t="shared" si="2"/>
        <v>-0.10684931506849316</v>
      </c>
      <c r="P75" s="28">
        <v>6.1999999999999998E-3</v>
      </c>
      <c r="HW75" s="14"/>
      <c r="HX75" s="14"/>
      <c r="HY75" s="14"/>
      <c r="HZ75" s="14"/>
    </row>
    <row r="76" spans="2:234" ht="13.2" customHeight="1" x14ac:dyDescent="0.25">
      <c r="B76" s="26">
        <v>40878</v>
      </c>
      <c r="C76" s="27">
        <f t="shared" si="0"/>
        <v>-0.1095890410958904</v>
      </c>
      <c r="D76" s="28">
        <v>2.01918209105E-3</v>
      </c>
      <c r="J76" s="26">
        <v>40878</v>
      </c>
      <c r="K76" s="27">
        <f t="shared" si="1"/>
        <v>-0.1095890410958904</v>
      </c>
      <c r="L76" s="28">
        <v>3.2000000000000002E-3</v>
      </c>
      <c r="N76" s="26">
        <v>40878</v>
      </c>
      <c r="O76" s="27">
        <f t="shared" si="2"/>
        <v>-0.1095890410958904</v>
      </c>
      <c r="P76" s="28">
        <v>6.1999999999999998E-3</v>
      </c>
      <c r="HW76" s="14"/>
      <c r="HX76" s="14"/>
      <c r="HY76" s="14"/>
      <c r="HZ76" s="14"/>
    </row>
    <row r="77" spans="2:234" ht="13.2" customHeight="1" x14ac:dyDescent="0.25">
      <c r="B77" s="26">
        <v>40877</v>
      </c>
      <c r="C77" s="27">
        <f t="shared" si="0"/>
        <v>-0.11232876712328767</v>
      </c>
      <c r="D77" s="28">
        <v>2.01918209105E-3</v>
      </c>
      <c r="J77" s="26">
        <v>40877</v>
      </c>
      <c r="K77" s="27">
        <f t="shared" si="1"/>
        <v>-0.11232876712328767</v>
      </c>
      <c r="L77" s="28">
        <v>3.2000000000000002E-3</v>
      </c>
      <c r="N77" s="26">
        <v>40877</v>
      </c>
      <c r="O77" s="27">
        <f t="shared" si="2"/>
        <v>-0.11232876712328767</v>
      </c>
      <c r="P77" s="28">
        <v>6.1999999999999998E-3</v>
      </c>
      <c r="HW77" s="14"/>
      <c r="HX77" s="14"/>
      <c r="HY77" s="14"/>
      <c r="HZ77" s="14"/>
    </row>
    <row r="78" spans="2:234" ht="13.2" customHeight="1" x14ac:dyDescent="0.25">
      <c r="B78" s="26">
        <v>40876</v>
      </c>
      <c r="C78" s="27">
        <f t="shared" si="0"/>
        <v>-0.11506849315068493</v>
      </c>
      <c r="D78" s="28">
        <v>2.01918209105E-3</v>
      </c>
      <c r="J78" s="26">
        <v>40876</v>
      </c>
      <c r="K78" s="27">
        <f t="shared" si="1"/>
        <v>-0.11506849315068493</v>
      </c>
      <c r="L78" s="28">
        <v>3.2000000000000002E-3</v>
      </c>
      <c r="N78" s="26">
        <v>40876</v>
      </c>
      <c r="O78" s="27">
        <f t="shared" si="2"/>
        <v>-0.11506849315068493</v>
      </c>
      <c r="P78" s="28">
        <v>6.1999999999999998E-3</v>
      </c>
      <c r="HW78" s="14"/>
      <c r="HX78" s="14"/>
      <c r="HY78" s="14"/>
      <c r="HZ78" s="14"/>
    </row>
    <row r="79" spans="2:234" ht="13.2" customHeight="1" x14ac:dyDescent="0.25">
      <c r="B79" s="26">
        <v>40875</v>
      </c>
      <c r="C79" s="27">
        <f t="shared" si="0"/>
        <v>-0.11780821917808219</v>
      </c>
      <c r="D79" s="28">
        <v>2.01918209105E-3</v>
      </c>
      <c r="J79" s="26">
        <v>40875</v>
      </c>
      <c r="K79" s="27">
        <f t="shared" si="1"/>
        <v>-0.11780821917808219</v>
      </c>
      <c r="L79" s="28">
        <v>3.2000000000000002E-3</v>
      </c>
      <c r="N79" s="26">
        <v>40875</v>
      </c>
      <c r="O79" s="27">
        <f t="shared" si="2"/>
        <v>-0.11780821917808219</v>
      </c>
      <c r="P79" s="28">
        <v>6.1999999999999998E-3</v>
      </c>
      <c r="HW79" s="14"/>
      <c r="HX79" s="14"/>
      <c r="HY79" s="14"/>
      <c r="HZ79" s="14"/>
    </row>
    <row r="80" spans="2:234" ht="13.2" customHeight="1" x14ac:dyDescent="0.25">
      <c r="B80" s="26">
        <v>40874</v>
      </c>
      <c r="C80" s="27">
        <f t="shared" si="0"/>
        <v>-0.12054794520547946</v>
      </c>
      <c r="D80" s="28">
        <v>2.01918209105E-3</v>
      </c>
      <c r="J80" s="26">
        <v>40874</v>
      </c>
      <c r="K80" s="27">
        <f t="shared" si="1"/>
        <v>-0.12054794520547946</v>
      </c>
      <c r="L80" s="28">
        <v>3.2000000000000002E-3</v>
      </c>
      <c r="N80" s="26">
        <v>40874</v>
      </c>
      <c r="O80" s="27">
        <f t="shared" si="2"/>
        <v>-0.12054794520547946</v>
      </c>
      <c r="P80" s="28">
        <v>6.1999999999999998E-3</v>
      </c>
      <c r="HW80" s="14"/>
      <c r="HX80" s="14"/>
      <c r="HY80" s="14"/>
      <c r="HZ80" s="14"/>
    </row>
    <row r="81" spans="2:234" ht="13.2" customHeight="1" x14ac:dyDescent="0.25">
      <c r="B81" s="26">
        <v>40873</v>
      </c>
      <c r="C81" s="27">
        <f t="shared" si="0"/>
        <v>-0.12328767123287671</v>
      </c>
      <c r="D81" s="28">
        <v>2.01918209105E-3</v>
      </c>
      <c r="J81" s="26">
        <v>40873</v>
      </c>
      <c r="K81" s="27">
        <f t="shared" si="1"/>
        <v>-0.12328767123287671</v>
      </c>
      <c r="L81" s="28">
        <v>3.2000000000000002E-3</v>
      </c>
      <c r="N81" s="26">
        <v>40873</v>
      </c>
      <c r="O81" s="27">
        <f t="shared" si="2"/>
        <v>-0.12328767123287671</v>
      </c>
      <c r="P81" s="28">
        <v>6.1999999999999998E-3</v>
      </c>
      <c r="HW81" s="14"/>
      <c r="HX81" s="14"/>
      <c r="HY81" s="14"/>
      <c r="HZ81" s="14"/>
    </row>
    <row r="82" spans="2:234" ht="13.2" customHeight="1" x14ac:dyDescent="0.25">
      <c r="B82" s="26">
        <v>40872</v>
      </c>
      <c r="C82" s="27">
        <f t="shared" si="0"/>
        <v>-0.12602739726027398</v>
      </c>
      <c r="D82" s="28">
        <v>2.01918209105E-3</v>
      </c>
      <c r="J82" s="26">
        <v>40872</v>
      </c>
      <c r="K82" s="27">
        <f t="shared" si="1"/>
        <v>-0.12602739726027398</v>
      </c>
      <c r="L82" s="28">
        <v>3.2000000000000002E-3</v>
      </c>
      <c r="N82" s="26">
        <v>40872</v>
      </c>
      <c r="O82" s="27">
        <f t="shared" si="2"/>
        <v>-0.12602739726027398</v>
      </c>
      <c r="P82" s="28">
        <v>6.1999999999999998E-3</v>
      </c>
      <c r="HW82" s="14"/>
      <c r="HX82" s="14"/>
      <c r="HY82" s="14"/>
      <c r="HZ82" s="14"/>
    </row>
    <row r="83" spans="2:234" ht="13.2" customHeight="1" x14ac:dyDescent="0.25">
      <c r="B83" s="26">
        <v>40871</v>
      </c>
      <c r="C83" s="27">
        <f t="shared" si="0"/>
        <v>-0.12876712328767123</v>
      </c>
      <c r="D83" s="28">
        <v>2.01918209105E-3</v>
      </c>
      <c r="J83" s="26">
        <v>40871</v>
      </c>
      <c r="K83" s="27">
        <f t="shared" si="1"/>
        <v>-0.12876712328767123</v>
      </c>
      <c r="L83" s="28">
        <v>3.2000000000000002E-3</v>
      </c>
      <c r="N83" s="26">
        <v>40871</v>
      </c>
      <c r="O83" s="27">
        <f t="shared" si="2"/>
        <v>-0.12876712328767123</v>
      </c>
      <c r="P83" s="28">
        <v>6.1999999999999998E-3</v>
      </c>
      <c r="HW83" s="14"/>
      <c r="HX83" s="14"/>
      <c r="HY83" s="14"/>
      <c r="HZ83" s="14"/>
    </row>
    <row r="84" spans="2:234" ht="13.2" customHeight="1" x14ac:dyDescent="0.25">
      <c r="B84" s="26">
        <v>40870</v>
      </c>
      <c r="C84" s="27">
        <f t="shared" si="0"/>
        <v>-0.13150684931506848</v>
      </c>
      <c r="D84" s="28">
        <v>2.01918209105E-3</v>
      </c>
      <c r="J84" s="26">
        <v>40870</v>
      </c>
      <c r="K84" s="27">
        <f t="shared" si="1"/>
        <v>-0.13150684931506848</v>
      </c>
      <c r="L84" s="28">
        <v>3.2000000000000002E-3</v>
      </c>
      <c r="N84" s="26">
        <v>40870</v>
      </c>
      <c r="O84" s="27">
        <f t="shared" si="2"/>
        <v>-0.13150684931506848</v>
      </c>
      <c r="P84" s="28">
        <v>6.1999999999999998E-3</v>
      </c>
      <c r="HW84" s="14"/>
      <c r="HX84" s="14"/>
      <c r="HY84" s="14"/>
      <c r="HZ84" s="14"/>
    </row>
    <row r="85" spans="2:234" ht="13.2" customHeight="1" x14ac:dyDescent="0.25">
      <c r="B85" s="26">
        <v>40869</v>
      </c>
      <c r="C85" s="27">
        <f t="shared" si="0"/>
        <v>-0.13424657534246576</v>
      </c>
      <c r="D85" s="28">
        <v>2.01918209105E-3</v>
      </c>
      <c r="J85" s="26">
        <v>40869</v>
      </c>
      <c r="K85" s="27">
        <f t="shared" si="1"/>
        <v>-0.13424657534246576</v>
      </c>
      <c r="L85" s="28">
        <v>3.2000000000000002E-3</v>
      </c>
      <c r="N85" s="26">
        <v>40869</v>
      </c>
      <c r="O85" s="27">
        <f t="shared" si="2"/>
        <v>-0.13424657534246576</v>
      </c>
      <c r="P85" s="28">
        <v>6.1999999999999998E-3</v>
      </c>
      <c r="HW85" s="14"/>
      <c r="HX85" s="14"/>
      <c r="HY85" s="14"/>
      <c r="HZ85" s="14"/>
    </row>
    <row r="86" spans="2:234" ht="13.2" customHeight="1" x14ac:dyDescent="0.25">
      <c r="B86" s="26">
        <v>40868</v>
      </c>
      <c r="C86" s="27">
        <f t="shared" si="0"/>
        <v>-0.13698630136986301</v>
      </c>
      <c r="D86" s="28">
        <v>2.01918209105E-3</v>
      </c>
      <c r="J86" s="26">
        <v>40868</v>
      </c>
      <c r="K86" s="27">
        <f t="shared" si="1"/>
        <v>-0.13698630136986301</v>
      </c>
      <c r="L86" s="28">
        <v>3.2000000000000002E-3</v>
      </c>
      <c r="N86" s="26">
        <v>40868</v>
      </c>
      <c r="O86" s="27">
        <f t="shared" si="2"/>
        <v>-0.13698630136986301</v>
      </c>
      <c r="P86" s="28">
        <v>6.1999999999999998E-3</v>
      </c>
      <c r="HW86" s="14"/>
      <c r="HX86" s="14"/>
      <c r="HY86" s="14"/>
      <c r="HZ86" s="14"/>
    </row>
    <row r="87" spans="2:234" ht="13.2" customHeight="1" x14ac:dyDescent="0.25">
      <c r="B87" s="26">
        <v>40867</v>
      </c>
      <c r="C87" s="27">
        <f t="shared" si="0"/>
        <v>-0.13972602739726028</v>
      </c>
      <c r="D87" s="28">
        <v>2.01918209105E-3</v>
      </c>
      <c r="J87" s="26">
        <v>40867</v>
      </c>
      <c r="K87" s="27">
        <f t="shared" si="1"/>
        <v>-0.13972602739726028</v>
      </c>
      <c r="L87" s="28">
        <v>3.2000000000000002E-3</v>
      </c>
      <c r="N87" s="26">
        <v>40867</v>
      </c>
      <c r="O87" s="27">
        <f t="shared" si="2"/>
        <v>-0.13972602739726028</v>
      </c>
      <c r="P87" s="28">
        <v>6.1999999999999998E-3</v>
      </c>
      <c r="HW87" s="14"/>
      <c r="HX87" s="14"/>
      <c r="HY87" s="14"/>
      <c r="HZ87" s="14"/>
    </row>
    <row r="88" spans="2:234" ht="13.2" customHeight="1" x14ac:dyDescent="0.25">
      <c r="B88" s="26">
        <v>40866</v>
      </c>
      <c r="C88" s="27">
        <f t="shared" si="0"/>
        <v>-0.14246575342465753</v>
      </c>
      <c r="D88" s="28">
        <v>2.01918209105E-3</v>
      </c>
      <c r="J88" s="26">
        <v>40866</v>
      </c>
      <c r="K88" s="27">
        <f t="shared" si="1"/>
        <v>-0.14246575342465753</v>
      </c>
      <c r="L88" s="28">
        <v>3.2000000000000002E-3</v>
      </c>
      <c r="N88" s="26">
        <v>40866</v>
      </c>
      <c r="O88" s="27">
        <f t="shared" si="2"/>
        <v>-0.14246575342465753</v>
      </c>
      <c r="P88" s="28">
        <v>6.1999999999999998E-3</v>
      </c>
      <c r="HW88" s="14"/>
      <c r="HX88" s="14"/>
      <c r="HY88" s="14"/>
      <c r="HZ88" s="14"/>
    </row>
    <row r="89" spans="2:234" ht="13.2" customHeight="1" x14ac:dyDescent="0.25">
      <c r="B89" s="26">
        <v>40865</v>
      </c>
      <c r="C89" s="27">
        <f t="shared" si="0"/>
        <v>-0.14520547945205478</v>
      </c>
      <c r="D89" s="28">
        <v>2.01918209105E-3</v>
      </c>
      <c r="J89" s="26">
        <v>40865</v>
      </c>
      <c r="K89" s="27">
        <f t="shared" si="1"/>
        <v>-0.14520547945205478</v>
      </c>
      <c r="L89" s="28">
        <v>3.2000000000000002E-3</v>
      </c>
      <c r="N89" s="26">
        <v>40865</v>
      </c>
      <c r="O89" s="27">
        <f t="shared" si="2"/>
        <v>-0.14520547945205478</v>
      </c>
      <c r="P89" s="28">
        <v>6.1999999999999998E-3</v>
      </c>
      <c r="HW89" s="14"/>
      <c r="HX89" s="14"/>
      <c r="HY89" s="14"/>
      <c r="HZ89" s="14"/>
    </row>
    <row r="90" spans="2:234" ht="13.2" customHeight="1" x14ac:dyDescent="0.25">
      <c r="B90" s="26">
        <v>40864</v>
      </c>
      <c r="C90" s="27">
        <f t="shared" si="0"/>
        <v>-0.14794520547945206</v>
      </c>
      <c r="D90" s="28">
        <v>2.01918209105E-3</v>
      </c>
      <c r="J90" s="26">
        <v>40864</v>
      </c>
      <c r="K90" s="27">
        <f t="shared" si="1"/>
        <v>-0.14794520547945206</v>
      </c>
      <c r="L90" s="28">
        <v>3.2000000000000002E-3</v>
      </c>
      <c r="N90" s="26">
        <v>40864</v>
      </c>
      <c r="O90" s="27">
        <f t="shared" si="2"/>
        <v>-0.14794520547945206</v>
      </c>
      <c r="P90" s="28">
        <v>6.1999999999999998E-3</v>
      </c>
      <c r="HW90" s="14"/>
      <c r="HX90" s="14"/>
      <c r="HY90" s="14"/>
      <c r="HZ90" s="14"/>
    </row>
    <row r="91" spans="2:234" ht="13.2" customHeight="1" x14ac:dyDescent="0.25">
      <c r="B91" s="26">
        <v>40863</v>
      </c>
      <c r="C91" s="27">
        <f t="shared" si="0"/>
        <v>-0.15068493150684931</v>
      </c>
      <c r="D91" s="28">
        <v>2.01918209105E-3</v>
      </c>
      <c r="J91" s="26">
        <v>40863</v>
      </c>
      <c r="K91" s="27">
        <f t="shared" si="1"/>
        <v>-0.15068493150684931</v>
      </c>
      <c r="L91" s="28">
        <v>3.2000000000000002E-3</v>
      </c>
      <c r="N91" s="26">
        <v>40863</v>
      </c>
      <c r="O91" s="27">
        <f t="shared" si="2"/>
        <v>-0.15068493150684931</v>
      </c>
      <c r="P91" s="28">
        <v>6.1999999999999998E-3</v>
      </c>
      <c r="HW91" s="14"/>
      <c r="HX91" s="14"/>
      <c r="HY91" s="14"/>
      <c r="HZ91" s="14"/>
    </row>
    <row r="92" spans="2:234" ht="13.2" customHeight="1" x14ac:dyDescent="0.25">
      <c r="B92" s="26">
        <v>40862</v>
      </c>
      <c r="C92" s="27">
        <f t="shared" si="0"/>
        <v>-0.15342465753424658</v>
      </c>
      <c r="D92" s="28">
        <v>2.01918209105E-3</v>
      </c>
      <c r="J92" s="26">
        <v>40862</v>
      </c>
      <c r="K92" s="27">
        <f t="shared" si="1"/>
        <v>-0.15342465753424658</v>
      </c>
      <c r="L92" s="28">
        <v>3.2000000000000002E-3</v>
      </c>
      <c r="N92" s="26">
        <v>40862</v>
      </c>
      <c r="O92" s="27">
        <f t="shared" si="2"/>
        <v>-0.15342465753424658</v>
      </c>
      <c r="P92" s="28">
        <v>6.1999999999999998E-3</v>
      </c>
      <c r="HW92" s="14"/>
      <c r="HX92" s="14"/>
      <c r="HY92" s="14"/>
      <c r="HZ92" s="14"/>
    </row>
    <row r="93" spans="2:234" ht="13.2" customHeight="1" x14ac:dyDescent="0.25">
      <c r="B93" s="26">
        <v>40861</v>
      </c>
      <c r="C93" s="27">
        <f t="shared" si="0"/>
        <v>-0.15616438356164383</v>
      </c>
      <c r="D93" s="28">
        <v>2.01918209105E-3</v>
      </c>
      <c r="J93" s="26">
        <v>40861</v>
      </c>
      <c r="K93" s="27">
        <f t="shared" si="1"/>
        <v>-0.15616438356164383</v>
      </c>
      <c r="L93" s="28">
        <v>3.2000000000000002E-3</v>
      </c>
      <c r="N93" s="26">
        <v>40861</v>
      </c>
      <c r="O93" s="27">
        <f t="shared" si="2"/>
        <v>-0.15616438356164383</v>
      </c>
      <c r="P93" s="28">
        <v>6.1999999999999998E-3</v>
      </c>
      <c r="HW93" s="14"/>
      <c r="HX93" s="14"/>
      <c r="HY93" s="14"/>
      <c r="HZ93" s="14"/>
    </row>
    <row r="94" spans="2:234" ht="13.2" customHeight="1" x14ac:dyDescent="0.25">
      <c r="B94" s="26">
        <v>40860</v>
      </c>
      <c r="C94" s="27">
        <f t="shared" si="0"/>
        <v>-0.15890410958904111</v>
      </c>
      <c r="D94" s="28">
        <v>2.01918209105E-3</v>
      </c>
      <c r="J94" s="26">
        <v>40860</v>
      </c>
      <c r="K94" s="27">
        <f t="shared" si="1"/>
        <v>-0.15890410958904111</v>
      </c>
      <c r="L94" s="28">
        <v>3.2000000000000002E-3</v>
      </c>
      <c r="N94" s="26">
        <v>40860</v>
      </c>
      <c r="O94" s="27">
        <f t="shared" si="2"/>
        <v>-0.15890410958904111</v>
      </c>
      <c r="P94" s="28">
        <v>6.1999999999999998E-3</v>
      </c>
      <c r="HW94" s="14"/>
      <c r="HX94" s="14"/>
      <c r="HY94" s="14"/>
      <c r="HZ94" s="14"/>
    </row>
    <row r="95" spans="2:234" ht="13.2" customHeight="1" x14ac:dyDescent="0.25">
      <c r="B95" s="26">
        <v>40859</v>
      </c>
      <c r="C95" s="27">
        <f t="shared" si="0"/>
        <v>-0.16164383561643836</v>
      </c>
      <c r="D95" s="28">
        <v>2.01918209105E-3</v>
      </c>
      <c r="J95" s="26">
        <v>40859</v>
      </c>
      <c r="K95" s="27">
        <f t="shared" si="1"/>
        <v>-0.16164383561643836</v>
      </c>
      <c r="L95" s="28">
        <v>3.2000000000000002E-3</v>
      </c>
      <c r="N95" s="26">
        <v>40859</v>
      </c>
      <c r="O95" s="27">
        <f t="shared" si="2"/>
        <v>-0.16164383561643836</v>
      </c>
      <c r="P95" s="28">
        <v>6.1999999999999998E-3</v>
      </c>
      <c r="HW95" s="14"/>
      <c r="HX95" s="14"/>
      <c r="HY95" s="14"/>
      <c r="HZ95" s="14"/>
    </row>
    <row r="96" spans="2:234" ht="13.2" customHeight="1" x14ac:dyDescent="0.25">
      <c r="B96" s="26">
        <v>40858</v>
      </c>
      <c r="C96" s="27">
        <f t="shared" si="0"/>
        <v>-0.16438356164383561</v>
      </c>
      <c r="D96" s="28">
        <v>2.01918209105E-3</v>
      </c>
      <c r="J96" s="26">
        <v>40858</v>
      </c>
      <c r="K96" s="27">
        <f t="shared" si="1"/>
        <v>-0.16438356164383561</v>
      </c>
      <c r="L96" s="28">
        <v>3.2000000000000002E-3</v>
      </c>
      <c r="N96" s="26">
        <v>40858</v>
      </c>
      <c r="O96" s="27">
        <f t="shared" si="2"/>
        <v>-0.16438356164383561</v>
      </c>
      <c r="P96" s="28">
        <v>6.1999999999999998E-3</v>
      </c>
      <c r="HW96" s="14"/>
      <c r="HX96" s="14"/>
      <c r="HY96" s="14"/>
      <c r="HZ96" s="14"/>
    </row>
    <row r="97" spans="2:234" ht="13.2" customHeight="1" x14ac:dyDescent="0.25">
      <c r="B97" s="26">
        <v>40857</v>
      </c>
      <c r="C97" s="27">
        <f t="shared" si="0"/>
        <v>-0.16712328767123288</v>
      </c>
      <c r="D97" s="28">
        <v>2.01918209105E-3</v>
      </c>
      <c r="J97" s="26">
        <v>40857</v>
      </c>
      <c r="K97" s="27">
        <f t="shared" si="1"/>
        <v>-0.16712328767123288</v>
      </c>
      <c r="L97" s="28">
        <v>3.2000000000000002E-3</v>
      </c>
      <c r="N97" s="26">
        <v>40857</v>
      </c>
      <c r="O97" s="27">
        <f t="shared" si="2"/>
        <v>-0.16712328767123288</v>
      </c>
      <c r="P97" s="28">
        <v>6.1999999999999998E-3</v>
      </c>
      <c r="HW97" s="14"/>
      <c r="HX97" s="14"/>
      <c r="HY97" s="14"/>
      <c r="HZ97" s="14"/>
    </row>
    <row r="98" spans="2:234" ht="13.2" customHeight="1" x14ac:dyDescent="0.25">
      <c r="B98" s="26">
        <v>40856</v>
      </c>
      <c r="C98" s="27">
        <f t="shared" si="0"/>
        <v>-0.16986301369863013</v>
      </c>
      <c r="D98" s="28">
        <v>2.01918209105E-3</v>
      </c>
      <c r="J98" s="26">
        <v>40856</v>
      </c>
      <c r="K98" s="27">
        <f t="shared" si="1"/>
        <v>-0.16986301369863013</v>
      </c>
      <c r="L98" s="28">
        <v>3.2000000000000002E-3</v>
      </c>
      <c r="N98" s="26">
        <v>40856</v>
      </c>
      <c r="O98" s="27">
        <f t="shared" si="2"/>
        <v>-0.16986301369863013</v>
      </c>
      <c r="P98" s="28">
        <v>6.1999999999999998E-3</v>
      </c>
      <c r="HW98" s="14"/>
      <c r="HX98" s="14"/>
      <c r="HY98" s="14"/>
      <c r="HZ98" s="14"/>
    </row>
    <row r="99" spans="2:234" ht="13.2" customHeight="1" x14ac:dyDescent="0.25">
      <c r="B99" s="26">
        <v>40855</v>
      </c>
      <c r="C99" s="27">
        <f t="shared" si="0"/>
        <v>-0.17260273972602741</v>
      </c>
      <c r="D99" s="28">
        <v>2.01918209105E-3</v>
      </c>
      <c r="J99" s="26">
        <v>40855</v>
      </c>
      <c r="K99" s="27">
        <f t="shared" si="1"/>
        <v>-0.17260273972602741</v>
      </c>
      <c r="L99" s="28">
        <v>3.2000000000000002E-3</v>
      </c>
      <c r="N99" s="26">
        <v>40855</v>
      </c>
      <c r="O99" s="27">
        <f t="shared" si="2"/>
        <v>-0.17260273972602741</v>
      </c>
      <c r="P99" s="28">
        <v>6.1999999999999998E-3</v>
      </c>
      <c r="HW99" s="14"/>
      <c r="HX99" s="14"/>
      <c r="HY99" s="14"/>
      <c r="HZ99" s="14"/>
    </row>
    <row r="100" spans="2:234" ht="13.2" customHeight="1" x14ac:dyDescent="0.25">
      <c r="B100" s="26">
        <v>40854</v>
      </c>
      <c r="C100" s="27">
        <f t="shared" si="0"/>
        <v>-0.17534246575342466</v>
      </c>
      <c r="D100" s="28">
        <v>2.01918209105E-3</v>
      </c>
      <c r="J100" s="26">
        <v>40854</v>
      </c>
      <c r="K100" s="27">
        <f t="shared" si="1"/>
        <v>-0.17534246575342466</v>
      </c>
      <c r="L100" s="28">
        <v>3.2000000000000002E-3</v>
      </c>
      <c r="N100" s="26">
        <v>40854</v>
      </c>
      <c r="O100" s="27">
        <f t="shared" si="2"/>
        <v>-0.17534246575342466</v>
      </c>
      <c r="P100" s="28">
        <v>6.1999999999999998E-3</v>
      </c>
      <c r="HW100" s="14"/>
      <c r="HX100" s="14"/>
      <c r="HY100" s="14"/>
      <c r="HZ100" s="14"/>
    </row>
    <row r="101" spans="2:234" ht="13.2" customHeight="1" x14ac:dyDescent="0.25">
      <c r="B101" s="26">
        <v>40853</v>
      </c>
      <c r="C101" s="27">
        <f t="shared" ref="C101:C164" si="3">IF($F$3&lt;B101,1,-1)*YEARFRAC($F$3,B101,3)</f>
        <v>-0.17808219178082191</v>
      </c>
      <c r="D101" s="28">
        <v>2.01918209105E-3</v>
      </c>
      <c r="J101" s="26">
        <v>40853</v>
      </c>
      <c r="K101" s="27">
        <f t="shared" ref="K101:K164" si="4">IF($F$3&lt;J101,1,-1)*YEARFRAC($F$3,J101,3)</f>
        <v>-0.17808219178082191</v>
      </c>
      <c r="L101" s="28">
        <v>3.2000000000000002E-3</v>
      </c>
      <c r="N101" s="26">
        <v>40853</v>
      </c>
      <c r="O101" s="27">
        <f t="shared" ref="O101:O164" si="5">IF($F$3&lt;N101,1,-1)*YEARFRAC($F$3,N101,3)</f>
        <v>-0.17808219178082191</v>
      </c>
      <c r="P101" s="28">
        <v>6.1999999999999998E-3</v>
      </c>
      <c r="HW101" s="14"/>
      <c r="HX101" s="14"/>
      <c r="HY101" s="14"/>
      <c r="HZ101" s="14"/>
    </row>
    <row r="102" spans="2:234" ht="13.2" customHeight="1" x14ac:dyDescent="0.25">
      <c r="B102" s="26">
        <v>40852</v>
      </c>
      <c r="C102" s="27">
        <f t="shared" si="3"/>
        <v>-0.18082191780821918</v>
      </c>
      <c r="D102" s="28">
        <v>2.01918209105E-3</v>
      </c>
      <c r="J102" s="26">
        <v>40852</v>
      </c>
      <c r="K102" s="27">
        <f t="shared" si="4"/>
        <v>-0.18082191780821918</v>
      </c>
      <c r="L102" s="28">
        <v>3.2000000000000002E-3</v>
      </c>
      <c r="N102" s="26">
        <v>40852</v>
      </c>
      <c r="O102" s="27">
        <f t="shared" si="5"/>
        <v>-0.18082191780821918</v>
      </c>
      <c r="P102" s="28">
        <v>6.1999999999999998E-3</v>
      </c>
      <c r="HW102" s="14"/>
      <c r="HX102" s="14"/>
      <c r="HY102" s="14"/>
      <c r="HZ102" s="14"/>
    </row>
    <row r="103" spans="2:234" ht="13.2" customHeight="1" x14ac:dyDescent="0.25">
      <c r="B103" s="26">
        <v>40851</v>
      </c>
      <c r="C103" s="27">
        <f t="shared" si="3"/>
        <v>-0.18356164383561643</v>
      </c>
      <c r="D103" s="28">
        <v>2.01918209105E-3</v>
      </c>
      <c r="J103" s="26">
        <v>40851</v>
      </c>
      <c r="K103" s="27">
        <f t="shared" si="4"/>
        <v>-0.18356164383561643</v>
      </c>
      <c r="L103" s="28">
        <v>3.2000000000000002E-3</v>
      </c>
      <c r="N103" s="26">
        <v>40851</v>
      </c>
      <c r="O103" s="27">
        <f t="shared" si="5"/>
        <v>-0.18356164383561643</v>
      </c>
      <c r="P103" s="28">
        <v>6.1999999999999998E-3</v>
      </c>
      <c r="HW103" s="14"/>
      <c r="HX103" s="14"/>
      <c r="HY103" s="14"/>
      <c r="HZ103" s="14"/>
    </row>
    <row r="104" spans="2:234" ht="13.2" customHeight="1" x14ac:dyDescent="0.25">
      <c r="B104" s="26">
        <v>40850</v>
      </c>
      <c r="C104" s="27">
        <f t="shared" si="3"/>
        <v>-0.18630136986301371</v>
      </c>
      <c r="D104" s="28">
        <v>2.01918209105E-3</v>
      </c>
      <c r="J104" s="26">
        <v>40850</v>
      </c>
      <c r="K104" s="27">
        <f t="shared" si="4"/>
        <v>-0.18630136986301371</v>
      </c>
      <c r="L104" s="28">
        <v>3.2000000000000002E-3</v>
      </c>
      <c r="N104" s="26">
        <v>40850</v>
      </c>
      <c r="O104" s="27">
        <f t="shared" si="5"/>
        <v>-0.18630136986301371</v>
      </c>
      <c r="P104" s="28">
        <v>6.1999999999999998E-3</v>
      </c>
      <c r="HW104" s="14"/>
      <c r="HX104" s="14"/>
      <c r="HY104" s="14"/>
      <c r="HZ104" s="14"/>
    </row>
    <row r="105" spans="2:234" ht="13.2" customHeight="1" x14ac:dyDescent="0.25">
      <c r="B105" s="26">
        <v>40849</v>
      </c>
      <c r="C105" s="27">
        <f t="shared" si="3"/>
        <v>-0.18904109589041096</v>
      </c>
      <c r="D105" s="28">
        <v>2.01918209105E-3</v>
      </c>
      <c r="J105" s="26">
        <v>40849</v>
      </c>
      <c r="K105" s="27">
        <f t="shared" si="4"/>
        <v>-0.18904109589041096</v>
      </c>
      <c r="L105" s="28">
        <v>3.2000000000000002E-3</v>
      </c>
      <c r="N105" s="26">
        <v>40849</v>
      </c>
      <c r="O105" s="27">
        <f t="shared" si="5"/>
        <v>-0.18904109589041096</v>
      </c>
      <c r="P105" s="28">
        <v>6.1999999999999998E-3</v>
      </c>
      <c r="HW105" s="14"/>
      <c r="HX105" s="14"/>
      <c r="HY105" s="14"/>
      <c r="HZ105" s="14"/>
    </row>
    <row r="106" spans="2:234" ht="13.2" customHeight="1" x14ac:dyDescent="0.25">
      <c r="B106" s="26">
        <v>40848</v>
      </c>
      <c r="C106" s="27">
        <f t="shared" si="3"/>
        <v>-0.19178082191780821</v>
      </c>
      <c r="D106" s="28">
        <v>2.01918209105E-3</v>
      </c>
      <c r="J106" s="26">
        <v>40848</v>
      </c>
      <c r="K106" s="27">
        <f t="shared" si="4"/>
        <v>-0.19178082191780821</v>
      </c>
      <c r="L106" s="28">
        <v>3.2000000000000002E-3</v>
      </c>
      <c r="N106" s="26">
        <v>40848</v>
      </c>
      <c r="O106" s="27">
        <f t="shared" si="5"/>
        <v>-0.19178082191780821</v>
      </c>
      <c r="P106" s="28">
        <v>6.1999999999999998E-3</v>
      </c>
      <c r="HW106" s="14"/>
      <c r="HX106" s="14"/>
      <c r="HY106" s="14"/>
      <c r="HZ106" s="14"/>
    </row>
    <row r="107" spans="2:234" ht="13.2" customHeight="1" x14ac:dyDescent="0.25">
      <c r="B107" s="26">
        <v>40847</v>
      </c>
      <c r="C107" s="27">
        <f t="shared" si="3"/>
        <v>-0.19452054794520549</v>
      </c>
      <c r="D107" s="28">
        <v>2.01918209105E-3</v>
      </c>
      <c r="J107" s="26">
        <v>40847</v>
      </c>
      <c r="K107" s="27">
        <f t="shared" si="4"/>
        <v>-0.19452054794520549</v>
      </c>
      <c r="L107" s="28">
        <v>3.2000000000000002E-3</v>
      </c>
      <c r="N107" s="26">
        <v>40847</v>
      </c>
      <c r="O107" s="27">
        <f t="shared" si="5"/>
        <v>-0.19452054794520549</v>
      </c>
      <c r="P107" s="28">
        <v>6.1999999999999998E-3</v>
      </c>
      <c r="HW107" s="14"/>
      <c r="HX107" s="14"/>
      <c r="HY107" s="14"/>
      <c r="HZ107" s="14"/>
    </row>
    <row r="108" spans="2:234" ht="13.2" customHeight="1" x14ac:dyDescent="0.25">
      <c r="B108" s="26">
        <v>40846</v>
      </c>
      <c r="C108" s="27">
        <f t="shared" si="3"/>
        <v>-0.19726027397260273</v>
      </c>
      <c r="D108" s="28">
        <v>2.01918209105E-3</v>
      </c>
      <c r="J108" s="26">
        <v>40846</v>
      </c>
      <c r="K108" s="27">
        <f t="shared" si="4"/>
        <v>-0.19726027397260273</v>
      </c>
      <c r="L108" s="28">
        <v>3.2000000000000002E-3</v>
      </c>
      <c r="N108" s="26">
        <v>40846</v>
      </c>
      <c r="O108" s="27">
        <f t="shared" si="5"/>
        <v>-0.19726027397260273</v>
      </c>
      <c r="P108" s="28">
        <v>6.1999999999999998E-3</v>
      </c>
      <c r="HW108" s="14"/>
      <c r="HX108" s="14"/>
      <c r="HY108" s="14"/>
      <c r="HZ108" s="14"/>
    </row>
    <row r="109" spans="2:234" ht="13.2" customHeight="1" x14ac:dyDescent="0.25">
      <c r="B109" s="26">
        <v>40845</v>
      </c>
      <c r="C109" s="27">
        <f t="shared" si="3"/>
        <v>-0.2</v>
      </c>
      <c r="D109" s="28">
        <v>2.01918209105E-3</v>
      </c>
      <c r="J109" s="26">
        <v>40845</v>
      </c>
      <c r="K109" s="27">
        <f t="shared" si="4"/>
        <v>-0.2</v>
      </c>
      <c r="L109" s="28">
        <v>3.2000000000000002E-3</v>
      </c>
      <c r="N109" s="26">
        <v>40845</v>
      </c>
      <c r="O109" s="27">
        <f t="shared" si="5"/>
        <v>-0.2</v>
      </c>
      <c r="P109" s="28">
        <v>6.1999999999999998E-3</v>
      </c>
      <c r="HW109" s="14"/>
      <c r="HX109" s="14"/>
      <c r="HY109" s="14"/>
      <c r="HZ109" s="14"/>
    </row>
    <row r="110" spans="2:234" ht="13.2" customHeight="1" x14ac:dyDescent="0.25">
      <c r="B110" s="26">
        <v>40844</v>
      </c>
      <c r="C110" s="27">
        <f t="shared" si="3"/>
        <v>-0.20273972602739726</v>
      </c>
      <c r="D110" s="28">
        <v>2.01918209105E-3</v>
      </c>
      <c r="J110" s="26">
        <v>40844</v>
      </c>
      <c r="K110" s="27">
        <f t="shared" si="4"/>
        <v>-0.20273972602739726</v>
      </c>
      <c r="L110" s="28">
        <v>3.2000000000000002E-3</v>
      </c>
      <c r="N110" s="26">
        <v>40844</v>
      </c>
      <c r="O110" s="27">
        <f t="shared" si="5"/>
        <v>-0.20273972602739726</v>
      </c>
      <c r="P110" s="28">
        <v>6.1999999999999998E-3</v>
      </c>
      <c r="HW110" s="14"/>
      <c r="HX110" s="14"/>
      <c r="HY110" s="14"/>
      <c r="HZ110" s="14"/>
    </row>
    <row r="111" spans="2:234" ht="13.2" customHeight="1" x14ac:dyDescent="0.25">
      <c r="B111" s="26">
        <v>40843</v>
      </c>
      <c r="C111" s="27">
        <f t="shared" si="3"/>
        <v>-0.20547945205479451</v>
      </c>
      <c r="D111" s="28">
        <v>2.01918209105E-3</v>
      </c>
      <c r="J111" s="26">
        <v>40843</v>
      </c>
      <c r="K111" s="27">
        <f t="shared" si="4"/>
        <v>-0.20547945205479451</v>
      </c>
      <c r="L111" s="28">
        <v>3.2000000000000002E-3</v>
      </c>
      <c r="N111" s="26">
        <v>40843</v>
      </c>
      <c r="O111" s="27">
        <f t="shared" si="5"/>
        <v>-0.20547945205479451</v>
      </c>
      <c r="P111" s="28">
        <v>6.1999999999999998E-3</v>
      </c>
      <c r="HW111" s="14"/>
      <c r="HX111" s="14"/>
      <c r="HY111" s="14"/>
      <c r="HZ111" s="14"/>
    </row>
    <row r="112" spans="2:234" ht="13.2" customHeight="1" x14ac:dyDescent="0.25">
      <c r="B112" s="26">
        <v>40842</v>
      </c>
      <c r="C112" s="27">
        <f t="shared" si="3"/>
        <v>-0.20821917808219179</v>
      </c>
      <c r="D112" s="28">
        <v>2.01918209105E-3</v>
      </c>
      <c r="J112" s="26">
        <v>40842</v>
      </c>
      <c r="K112" s="27">
        <f t="shared" si="4"/>
        <v>-0.20821917808219179</v>
      </c>
      <c r="L112" s="28">
        <v>3.2000000000000002E-3</v>
      </c>
      <c r="N112" s="26">
        <v>40842</v>
      </c>
      <c r="O112" s="27">
        <f t="shared" si="5"/>
        <v>-0.20821917808219179</v>
      </c>
      <c r="P112" s="28">
        <v>6.1999999999999998E-3</v>
      </c>
      <c r="HW112" s="14"/>
      <c r="HX112" s="14"/>
      <c r="HY112" s="14"/>
      <c r="HZ112" s="14"/>
    </row>
    <row r="113" spans="2:234" ht="13.2" customHeight="1" x14ac:dyDescent="0.25">
      <c r="B113" s="26">
        <v>40841</v>
      </c>
      <c r="C113" s="27">
        <f t="shared" si="3"/>
        <v>-0.21095890410958903</v>
      </c>
      <c r="D113" s="28">
        <v>2.01918209105E-3</v>
      </c>
      <c r="J113" s="26">
        <v>40841</v>
      </c>
      <c r="K113" s="27">
        <f t="shared" si="4"/>
        <v>-0.21095890410958903</v>
      </c>
      <c r="L113" s="28">
        <v>3.2000000000000002E-3</v>
      </c>
      <c r="N113" s="26">
        <v>40841</v>
      </c>
      <c r="O113" s="27">
        <f t="shared" si="5"/>
        <v>-0.21095890410958903</v>
      </c>
      <c r="P113" s="28">
        <v>6.1999999999999998E-3</v>
      </c>
      <c r="HW113" s="14"/>
      <c r="HX113" s="14"/>
      <c r="HY113" s="14"/>
      <c r="HZ113" s="14"/>
    </row>
    <row r="114" spans="2:234" ht="13.2" customHeight="1" x14ac:dyDescent="0.25">
      <c r="B114" s="26">
        <v>40840</v>
      </c>
      <c r="C114" s="27">
        <f t="shared" si="3"/>
        <v>-0.21369863013698631</v>
      </c>
      <c r="D114" s="28">
        <v>2.01918209105E-3</v>
      </c>
      <c r="J114" s="26">
        <v>40840</v>
      </c>
      <c r="K114" s="27">
        <f t="shared" si="4"/>
        <v>-0.21369863013698631</v>
      </c>
      <c r="L114" s="28">
        <v>3.2000000000000002E-3</v>
      </c>
      <c r="N114" s="26">
        <v>40840</v>
      </c>
      <c r="O114" s="27">
        <f t="shared" si="5"/>
        <v>-0.21369863013698631</v>
      </c>
      <c r="P114" s="28">
        <v>6.1999999999999998E-3</v>
      </c>
      <c r="HW114" s="14"/>
      <c r="HX114" s="14"/>
      <c r="HY114" s="14"/>
      <c r="HZ114" s="14"/>
    </row>
    <row r="115" spans="2:234" ht="13.2" customHeight="1" x14ac:dyDescent="0.25">
      <c r="B115" s="26">
        <v>40839</v>
      </c>
      <c r="C115" s="27">
        <f t="shared" si="3"/>
        <v>-0.21643835616438356</v>
      </c>
      <c r="D115" s="28">
        <v>2.01918209105E-3</v>
      </c>
      <c r="J115" s="26">
        <v>40839</v>
      </c>
      <c r="K115" s="27">
        <f t="shared" si="4"/>
        <v>-0.21643835616438356</v>
      </c>
      <c r="L115" s="28">
        <v>3.2000000000000002E-3</v>
      </c>
      <c r="N115" s="26">
        <v>40839</v>
      </c>
      <c r="O115" s="27">
        <f t="shared" si="5"/>
        <v>-0.21643835616438356</v>
      </c>
      <c r="P115" s="28">
        <v>6.1999999999999998E-3</v>
      </c>
      <c r="HW115" s="14"/>
      <c r="HX115" s="14"/>
      <c r="HY115" s="14"/>
      <c r="HZ115" s="14"/>
    </row>
    <row r="116" spans="2:234" ht="13.2" customHeight="1" x14ac:dyDescent="0.25">
      <c r="B116" s="26">
        <v>40838</v>
      </c>
      <c r="C116" s="27">
        <f t="shared" si="3"/>
        <v>-0.21917808219178081</v>
      </c>
      <c r="D116" s="28">
        <v>2.01918209105E-3</v>
      </c>
      <c r="J116" s="26">
        <v>40838</v>
      </c>
      <c r="K116" s="27">
        <f t="shared" si="4"/>
        <v>-0.21917808219178081</v>
      </c>
      <c r="L116" s="28">
        <v>3.2000000000000002E-3</v>
      </c>
      <c r="N116" s="26">
        <v>40838</v>
      </c>
      <c r="O116" s="27">
        <f t="shared" si="5"/>
        <v>-0.21917808219178081</v>
      </c>
      <c r="P116" s="28">
        <v>6.1999999999999998E-3</v>
      </c>
      <c r="HW116" s="14"/>
      <c r="HX116" s="14"/>
      <c r="HY116" s="14"/>
      <c r="HZ116" s="14"/>
    </row>
    <row r="117" spans="2:234" ht="13.2" customHeight="1" x14ac:dyDescent="0.25">
      <c r="B117" s="26">
        <v>40837</v>
      </c>
      <c r="C117" s="27">
        <f t="shared" si="3"/>
        <v>-0.22191780821917809</v>
      </c>
      <c r="D117" s="28">
        <v>2.01918209105E-3</v>
      </c>
      <c r="J117" s="26">
        <v>40837</v>
      </c>
      <c r="K117" s="27">
        <f t="shared" si="4"/>
        <v>-0.22191780821917809</v>
      </c>
      <c r="L117" s="28">
        <v>3.2000000000000002E-3</v>
      </c>
      <c r="N117" s="26">
        <v>40837</v>
      </c>
      <c r="O117" s="27">
        <f t="shared" si="5"/>
        <v>-0.22191780821917809</v>
      </c>
      <c r="P117" s="28">
        <v>6.1999999999999998E-3</v>
      </c>
      <c r="HW117" s="14"/>
      <c r="HX117" s="14"/>
      <c r="HY117" s="14"/>
      <c r="HZ117" s="14"/>
    </row>
    <row r="118" spans="2:234" ht="13.2" customHeight="1" x14ac:dyDescent="0.25">
      <c r="B118" s="26">
        <v>40836</v>
      </c>
      <c r="C118" s="27">
        <f t="shared" si="3"/>
        <v>-0.22465753424657534</v>
      </c>
      <c r="D118" s="28">
        <v>2.01918209105E-3</v>
      </c>
      <c r="J118" s="26">
        <v>40836</v>
      </c>
      <c r="K118" s="27">
        <f t="shared" si="4"/>
        <v>-0.22465753424657534</v>
      </c>
      <c r="L118" s="28">
        <v>3.2000000000000002E-3</v>
      </c>
      <c r="N118" s="26">
        <v>40836</v>
      </c>
      <c r="O118" s="27">
        <f t="shared" si="5"/>
        <v>-0.22465753424657534</v>
      </c>
      <c r="P118" s="28">
        <v>6.1999999999999998E-3</v>
      </c>
      <c r="HW118" s="14"/>
      <c r="HX118" s="14"/>
      <c r="HY118" s="14"/>
      <c r="HZ118" s="14"/>
    </row>
    <row r="119" spans="2:234" ht="13.2" customHeight="1" x14ac:dyDescent="0.25">
      <c r="B119" s="26">
        <v>40835</v>
      </c>
      <c r="C119" s="27">
        <f t="shared" si="3"/>
        <v>-0.22739726027397261</v>
      </c>
      <c r="D119" s="28">
        <v>2.01918209105E-3</v>
      </c>
      <c r="J119" s="26">
        <v>40835</v>
      </c>
      <c r="K119" s="27">
        <f t="shared" si="4"/>
        <v>-0.22739726027397261</v>
      </c>
      <c r="L119" s="28">
        <v>3.2000000000000002E-3</v>
      </c>
      <c r="N119" s="26">
        <v>40835</v>
      </c>
      <c r="O119" s="27">
        <f t="shared" si="5"/>
        <v>-0.22739726027397261</v>
      </c>
      <c r="P119" s="28">
        <v>6.1999999999999998E-3</v>
      </c>
      <c r="HW119" s="14"/>
      <c r="HX119" s="14"/>
      <c r="HY119" s="14"/>
      <c r="HZ119" s="14"/>
    </row>
    <row r="120" spans="2:234" ht="13.2" customHeight="1" x14ac:dyDescent="0.25">
      <c r="B120" s="26">
        <v>40834</v>
      </c>
      <c r="C120" s="27">
        <f t="shared" si="3"/>
        <v>-0.23013698630136986</v>
      </c>
      <c r="D120" s="28">
        <v>2.01918209105E-3</v>
      </c>
      <c r="J120" s="26">
        <v>40834</v>
      </c>
      <c r="K120" s="27">
        <f t="shared" si="4"/>
        <v>-0.23013698630136986</v>
      </c>
      <c r="L120" s="28">
        <v>3.2000000000000002E-3</v>
      </c>
      <c r="N120" s="26">
        <v>40834</v>
      </c>
      <c r="O120" s="27">
        <f t="shared" si="5"/>
        <v>-0.23013698630136986</v>
      </c>
      <c r="P120" s="28">
        <v>6.1999999999999998E-3</v>
      </c>
      <c r="HW120" s="14"/>
      <c r="HX120" s="14"/>
      <c r="HY120" s="14"/>
      <c r="HZ120" s="14"/>
    </row>
    <row r="121" spans="2:234" ht="13.2" customHeight="1" x14ac:dyDescent="0.25">
      <c r="B121" s="26">
        <v>40833</v>
      </c>
      <c r="C121" s="27">
        <f t="shared" si="3"/>
        <v>-0.23287671232876711</v>
      </c>
      <c r="D121" s="28">
        <v>2.01918209105E-3</v>
      </c>
      <c r="J121" s="26">
        <v>40833</v>
      </c>
      <c r="K121" s="27">
        <f t="shared" si="4"/>
        <v>-0.23287671232876711</v>
      </c>
      <c r="L121" s="28">
        <v>3.2000000000000002E-3</v>
      </c>
      <c r="N121" s="26">
        <v>40833</v>
      </c>
      <c r="O121" s="27">
        <f t="shared" si="5"/>
        <v>-0.23287671232876711</v>
      </c>
      <c r="P121" s="28">
        <v>6.1999999999999998E-3</v>
      </c>
      <c r="HW121" s="14"/>
      <c r="HX121" s="14"/>
      <c r="HY121" s="14"/>
      <c r="HZ121" s="14"/>
    </row>
    <row r="122" spans="2:234" ht="13.2" customHeight="1" x14ac:dyDescent="0.25">
      <c r="B122" s="26">
        <v>40832</v>
      </c>
      <c r="C122" s="27">
        <f t="shared" si="3"/>
        <v>-0.23561643835616439</v>
      </c>
      <c r="D122" s="28">
        <v>2.01918209105E-3</v>
      </c>
      <c r="J122" s="26">
        <v>40832</v>
      </c>
      <c r="K122" s="27">
        <f t="shared" si="4"/>
        <v>-0.23561643835616439</v>
      </c>
      <c r="L122" s="28">
        <v>3.2000000000000002E-3</v>
      </c>
      <c r="N122" s="26">
        <v>40832</v>
      </c>
      <c r="O122" s="27">
        <f t="shared" si="5"/>
        <v>-0.23561643835616439</v>
      </c>
      <c r="P122" s="28">
        <v>6.1999999999999998E-3</v>
      </c>
      <c r="HW122" s="14"/>
      <c r="HX122" s="14"/>
      <c r="HY122" s="14"/>
      <c r="HZ122" s="14"/>
    </row>
    <row r="123" spans="2:234" ht="13.2" customHeight="1" x14ac:dyDescent="0.25">
      <c r="B123" s="26">
        <v>40831</v>
      </c>
      <c r="C123" s="27">
        <f t="shared" si="3"/>
        <v>-0.23835616438356164</v>
      </c>
      <c r="D123" s="28">
        <v>2.01918209105E-3</v>
      </c>
      <c r="J123" s="26">
        <v>40831</v>
      </c>
      <c r="K123" s="27">
        <f t="shared" si="4"/>
        <v>-0.23835616438356164</v>
      </c>
      <c r="L123" s="28">
        <v>3.2000000000000002E-3</v>
      </c>
      <c r="N123" s="26">
        <v>40831</v>
      </c>
      <c r="O123" s="27">
        <f t="shared" si="5"/>
        <v>-0.23835616438356164</v>
      </c>
      <c r="P123" s="28">
        <v>6.1999999999999998E-3</v>
      </c>
      <c r="HW123" s="14"/>
      <c r="HX123" s="14"/>
      <c r="HY123" s="14"/>
      <c r="HZ123" s="14"/>
    </row>
    <row r="124" spans="2:234" ht="13.2" customHeight="1" x14ac:dyDescent="0.25">
      <c r="B124" s="26">
        <v>40830</v>
      </c>
      <c r="C124" s="27">
        <f t="shared" si="3"/>
        <v>-0.24109589041095891</v>
      </c>
      <c r="D124" s="28">
        <v>2.01918209105E-3</v>
      </c>
      <c r="J124" s="26">
        <v>40830</v>
      </c>
      <c r="K124" s="27">
        <f t="shared" si="4"/>
        <v>-0.24109589041095891</v>
      </c>
      <c r="L124" s="28">
        <v>3.2000000000000002E-3</v>
      </c>
      <c r="N124" s="26">
        <v>40830</v>
      </c>
      <c r="O124" s="27">
        <f t="shared" si="5"/>
        <v>-0.24109589041095891</v>
      </c>
      <c r="P124" s="28">
        <v>6.1999999999999998E-3</v>
      </c>
      <c r="HW124" s="14"/>
      <c r="HX124" s="14"/>
      <c r="HY124" s="14"/>
      <c r="HZ124" s="14"/>
    </row>
    <row r="125" spans="2:234" ht="13.2" customHeight="1" x14ac:dyDescent="0.25">
      <c r="B125" s="26">
        <v>40829</v>
      </c>
      <c r="C125" s="27">
        <f t="shared" si="3"/>
        <v>-0.24383561643835616</v>
      </c>
      <c r="D125" s="28">
        <v>2.01918209105E-3</v>
      </c>
      <c r="J125" s="26">
        <v>40829</v>
      </c>
      <c r="K125" s="27">
        <f t="shared" si="4"/>
        <v>-0.24383561643835616</v>
      </c>
      <c r="L125" s="28">
        <v>3.2000000000000002E-3</v>
      </c>
      <c r="N125" s="26">
        <v>40829</v>
      </c>
      <c r="O125" s="27">
        <f t="shared" si="5"/>
        <v>-0.24383561643835616</v>
      </c>
      <c r="P125" s="28">
        <v>6.1999999999999998E-3</v>
      </c>
      <c r="HW125" s="14"/>
      <c r="HX125" s="14"/>
      <c r="HY125" s="14"/>
      <c r="HZ125" s="14"/>
    </row>
    <row r="126" spans="2:234" ht="13.2" customHeight="1" x14ac:dyDescent="0.25">
      <c r="B126" s="26">
        <v>40828</v>
      </c>
      <c r="C126" s="27">
        <f t="shared" si="3"/>
        <v>-0.24657534246575341</v>
      </c>
      <c r="D126" s="28">
        <v>2.01918209105E-3</v>
      </c>
      <c r="J126" s="26">
        <v>40828</v>
      </c>
      <c r="K126" s="27">
        <f t="shared" si="4"/>
        <v>-0.24657534246575341</v>
      </c>
      <c r="L126" s="28">
        <v>3.2000000000000002E-3</v>
      </c>
      <c r="N126" s="26">
        <v>40828</v>
      </c>
      <c r="O126" s="27">
        <f t="shared" si="5"/>
        <v>-0.24657534246575341</v>
      </c>
      <c r="P126" s="28">
        <v>6.1999999999999998E-3</v>
      </c>
      <c r="HW126" s="14"/>
      <c r="HX126" s="14"/>
      <c r="HY126" s="14"/>
      <c r="HZ126" s="14"/>
    </row>
    <row r="127" spans="2:234" ht="13.2" customHeight="1" x14ac:dyDescent="0.25">
      <c r="B127" s="26">
        <v>40827</v>
      </c>
      <c r="C127" s="27">
        <f t="shared" si="3"/>
        <v>-0.24931506849315069</v>
      </c>
      <c r="D127" s="28">
        <v>2.01918209105E-3</v>
      </c>
      <c r="J127" s="26">
        <v>40827</v>
      </c>
      <c r="K127" s="27">
        <f t="shared" si="4"/>
        <v>-0.24931506849315069</v>
      </c>
      <c r="L127" s="28">
        <v>3.2000000000000002E-3</v>
      </c>
      <c r="N127" s="26">
        <v>40827</v>
      </c>
      <c r="O127" s="27">
        <f t="shared" si="5"/>
        <v>-0.24931506849315069</v>
      </c>
      <c r="P127" s="28">
        <v>6.1999999999999998E-3</v>
      </c>
      <c r="HW127" s="14"/>
      <c r="HX127" s="14"/>
      <c r="HY127" s="14"/>
      <c r="HZ127" s="14"/>
    </row>
    <row r="128" spans="2:234" ht="13.2" customHeight="1" x14ac:dyDescent="0.25">
      <c r="B128" s="26">
        <v>40826</v>
      </c>
      <c r="C128" s="27">
        <f t="shared" si="3"/>
        <v>-0.25205479452054796</v>
      </c>
      <c r="D128" s="28">
        <v>2.01918209105E-3</v>
      </c>
      <c r="J128" s="26">
        <v>40826</v>
      </c>
      <c r="K128" s="27">
        <f t="shared" si="4"/>
        <v>-0.25205479452054796</v>
      </c>
      <c r="L128" s="28">
        <v>3.2000000000000002E-3</v>
      </c>
      <c r="N128" s="26">
        <v>40826</v>
      </c>
      <c r="O128" s="27">
        <f t="shared" si="5"/>
        <v>-0.25205479452054796</v>
      </c>
      <c r="P128" s="28">
        <v>6.1999999999999998E-3</v>
      </c>
      <c r="HW128" s="14"/>
      <c r="HX128" s="14"/>
      <c r="HY128" s="14"/>
      <c r="HZ128" s="14"/>
    </row>
    <row r="129" spans="2:234" ht="13.2" customHeight="1" x14ac:dyDescent="0.25">
      <c r="B129" s="26">
        <v>40825</v>
      </c>
      <c r="C129" s="27">
        <f t="shared" si="3"/>
        <v>-0.25479452054794521</v>
      </c>
      <c r="D129" s="28">
        <v>2.01918209105E-3</v>
      </c>
      <c r="J129" s="26">
        <v>40825</v>
      </c>
      <c r="K129" s="27">
        <f t="shared" si="4"/>
        <v>-0.25479452054794521</v>
      </c>
      <c r="L129" s="28">
        <v>3.2000000000000002E-3</v>
      </c>
      <c r="N129" s="26">
        <v>40825</v>
      </c>
      <c r="O129" s="27">
        <f t="shared" si="5"/>
        <v>-0.25479452054794521</v>
      </c>
      <c r="P129" s="28">
        <v>6.1999999999999998E-3</v>
      </c>
      <c r="HW129" s="14"/>
      <c r="HX129" s="14"/>
      <c r="HY129" s="14"/>
      <c r="HZ129" s="14"/>
    </row>
    <row r="130" spans="2:234" ht="13.2" customHeight="1" x14ac:dyDescent="0.25">
      <c r="B130" s="26">
        <v>40824</v>
      </c>
      <c r="C130" s="27">
        <f t="shared" si="3"/>
        <v>-0.25753424657534246</v>
      </c>
      <c r="D130" s="28">
        <v>2.01918209105E-3</v>
      </c>
      <c r="J130" s="26">
        <v>40824</v>
      </c>
      <c r="K130" s="27">
        <f t="shared" si="4"/>
        <v>-0.25753424657534246</v>
      </c>
      <c r="L130" s="28">
        <v>3.2000000000000002E-3</v>
      </c>
      <c r="N130" s="26">
        <v>40824</v>
      </c>
      <c r="O130" s="27">
        <f t="shared" si="5"/>
        <v>-0.25753424657534246</v>
      </c>
      <c r="P130" s="28">
        <v>6.1999999999999998E-3</v>
      </c>
      <c r="HW130" s="14"/>
      <c r="HX130" s="14"/>
      <c r="HY130" s="14"/>
      <c r="HZ130" s="14"/>
    </row>
    <row r="131" spans="2:234" ht="13.2" customHeight="1" x14ac:dyDescent="0.25">
      <c r="B131" s="26">
        <v>40823</v>
      </c>
      <c r="C131" s="27">
        <f t="shared" si="3"/>
        <v>-0.26027397260273971</v>
      </c>
      <c r="D131" s="28">
        <v>2.01918209105E-3</v>
      </c>
      <c r="J131" s="26">
        <v>40823</v>
      </c>
      <c r="K131" s="27">
        <f t="shared" si="4"/>
        <v>-0.26027397260273971</v>
      </c>
      <c r="L131" s="28">
        <v>3.2000000000000002E-3</v>
      </c>
      <c r="N131" s="26">
        <v>40823</v>
      </c>
      <c r="O131" s="27">
        <f t="shared" si="5"/>
        <v>-0.26027397260273971</v>
      </c>
      <c r="P131" s="28">
        <v>6.1999999999999998E-3</v>
      </c>
      <c r="HW131" s="14"/>
      <c r="HX131" s="14"/>
      <c r="HY131" s="14"/>
      <c r="HZ131" s="14"/>
    </row>
    <row r="132" spans="2:234" ht="13.2" customHeight="1" x14ac:dyDescent="0.25">
      <c r="B132" s="26">
        <v>40822</v>
      </c>
      <c r="C132" s="27">
        <f t="shared" si="3"/>
        <v>-0.26301369863013696</v>
      </c>
      <c r="D132" s="28">
        <v>2.01918209105E-3</v>
      </c>
      <c r="J132" s="26">
        <v>40822</v>
      </c>
      <c r="K132" s="27">
        <f t="shared" si="4"/>
        <v>-0.26301369863013696</v>
      </c>
      <c r="L132" s="28">
        <v>3.2000000000000002E-3</v>
      </c>
      <c r="N132" s="26">
        <v>40822</v>
      </c>
      <c r="O132" s="27">
        <f t="shared" si="5"/>
        <v>-0.26301369863013696</v>
      </c>
      <c r="P132" s="28">
        <v>6.1999999999999998E-3</v>
      </c>
      <c r="HW132" s="14"/>
      <c r="HX132" s="14"/>
      <c r="HY132" s="14"/>
      <c r="HZ132" s="14"/>
    </row>
    <row r="133" spans="2:234" ht="13.2" customHeight="1" x14ac:dyDescent="0.25">
      <c r="B133" s="26">
        <v>40821</v>
      </c>
      <c r="C133" s="27">
        <f t="shared" si="3"/>
        <v>-0.26575342465753427</v>
      </c>
      <c r="D133" s="28">
        <v>2.01918209105E-3</v>
      </c>
      <c r="J133" s="26">
        <v>40821</v>
      </c>
      <c r="K133" s="27">
        <f t="shared" si="4"/>
        <v>-0.26575342465753427</v>
      </c>
      <c r="L133" s="28">
        <v>3.2000000000000002E-3</v>
      </c>
      <c r="N133" s="26">
        <v>40821</v>
      </c>
      <c r="O133" s="27">
        <f t="shared" si="5"/>
        <v>-0.26575342465753427</v>
      </c>
      <c r="P133" s="28">
        <v>6.1999999999999998E-3</v>
      </c>
      <c r="HW133" s="14"/>
      <c r="HX133" s="14"/>
      <c r="HY133" s="14"/>
      <c r="HZ133" s="14"/>
    </row>
    <row r="134" spans="2:234" ht="13.2" customHeight="1" x14ac:dyDescent="0.25">
      <c r="B134" s="26">
        <v>40820</v>
      </c>
      <c r="C134" s="27">
        <f t="shared" si="3"/>
        <v>-0.26849315068493151</v>
      </c>
      <c r="D134" s="28">
        <v>2.01918209105E-3</v>
      </c>
      <c r="J134" s="26">
        <v>40820</v>
      </c>
      <c r="K134" s="27">
        <f t="shared" si="4"/>
        <v>-0.26849315068493151</v>
      </c>
      <c r="L134" s="28">
        <v>3.2000000000000002E-3</v>
      </c>
      <c r="N134" s="26">
        <v>40820</v>
      </c>
      <c r="O134" s="27">
        <f t="shared" si="5"/>
        <v>-0.26849315068493151</v>
      </c>
      <c r="P134" s="28">
        <v>6.1999999999999998E-3</v>
      </c>
      <c r="HW134" s="14"/>
      <c r="HX134" s="14"/>
      <c r="HY134" s="14"/>
      <c r="HZ134" s="14"/>
    </row>
    <row r="135" spans="2:234" ht="13.2" customHeight="1" x14ac:dyDescent="0.25">
      <c r="B135" s="26">
        <v>40819</v>
      </c>
      <c r="C135" s="27">
        <f t="shared" si="3"/>
        <v>-0.27123287671232876</v>
      </c>
      <c r="D135" s="28">
        <v>2.01918209105E-3</v>
      </c>
      <c r="J135" s="26">
        <v>40819</v>
      </c>
      <c r="K135" s="27">
        <f t="shared" si="4"/>
        <v>-0.27123287671232876</v>
      </c>
      <c r="L135" s="28">
        <v>3.2000000000000002E-3</v>
      </c>
      <c r="N135" s="26">
        <v>40819</v>
      </c>
      <c r="O135" s="27">
        <f t="shared" si="5"/>
        <v>-0.27123287671232876</v>
      </c>
      <c r="P135" s="28">
        <v>6.1999999999999998E-3</v>
      </c>
      <c r="HW135" s="14"/>
      <c r="HX135" s="14"/>
      <c r="HY135" s="14"/>
      <c r="HZ135" s="14"/>
    </row>
    <row r="136" spans="2:234" ht="13.2" customHeight="1" x14ac:dyDescent="0.25">
      <c r="B136" s="26">
        <v>40818</v>
      </c>
      <c r="C136" s="27">
        <f t="shared" si="3"/>
        <v>-0.27397260273972601</v>
      </c>
      <c r="D136" s="28">
        <v>2.01918209105E-3</v>
      </c>
      <c r="J136" s="26">
        <v>40818</v>
      </c>
      <c r="K136" s="27">
        <f t="shared" si="4"/>
        <v>-0.27397260273972601</v>
      </c>
      <c r="L136" s="28">
        <v>3.2000000000000002E-3</v>
      </c>
      <c r="N136" s="26">
        <v>40818</v>
      </c>
      <c r="O136" s="27">
        <f t="shared" si="5"/>
        <v>-0.27397260273972601</v>
      </c>
      <c r="P136" s="28">
        <v>6.1999999999999998E-3</v>
      </c>
      <c r="HW136" s="14"/>
      <c r="HX136" s="14"/>
      <c r="HY136" s="14"/>
      <c r="HZ136" s="14"/>
    </row>
    <row r="137" spans="2:234" ht="13.2" customHeight="1" x14ac:dyDescent="0.25">
      <c r="B137" s="26">
        <v>40817</v>
      </c>
      <c r="C137" s="27">
        <f t="shared" si="3"/>
        <v>-0.27671232876712326</v>
      </c>
      <c r="D137" s="28">
        <v>2.01918209105E-3</v>
      </c>
      <c r="J137" s="26">
        <v>40817</v>
      </c>
      <c r="K137" s="27">
        <f t="shared" si="4"/>
        <v>-0.27671232876712326</v>
      </c>
      <c r="L137" s="28">
        <v>3.2000000000000002E-3</v>
      </c>
      <c r="N137" s="26">
        <v>40817</v>
      </c>
      <c r="O137" s="27">
        <f t="shared" si="5"/>
        <v>-0.27671232876712326</v>
      </c>
      <c r="P137" s="28">
        <v>6.1999999999999998E-3</v>
      </c>
      <c r="HW137" s="14"/>
      <c r="HX137" s="14"/>
      <c r="HY137" s="14"/>
      <c r="HZ137" s="14"/>
    </row>
    <row r="138" spans="2:234" ht="13.2" customHeight="1" x14ac:dyDescent="0.25">
      <c r="B138" s="26">
        <v>40816</v>
      </c>
      <c r="C138" s="27">
        <f t="shared" si="3"/>
        <v>-0.27945205479452057</v>
      </c>
      <c r="D138" s="28">
        <v>2.01918209105E-3</v>
      </c>
      <c r="J138" s="26">
        <v>40816</v>
      </c>
      <c r="K138" s="27">
        <f t="shared" si="4"/>
        <v>-0.27945205479452057</v>
      </c>
      <c r="L138" s="28">
        <v>3.2000000000000002E-3</v>
      </c>
      <c r="N138" s="26">
        <v>40816</v>
      </c>
      <c r="O138" s="27">
        <f t="shared" si="5"/>
        <v>-0.27945205479452057</v>
      </c>
      <c r="P138" s="28">
        <v>6.1999999999999998E-3</v>
      </c>
      <c r="HW138" s="14"/>
      <c r="HX138" s="14"/>
      <c r="HY138" s="14"/>
      <c r="HZ138" s="14"/>
    </row>
    <row r="139" spans="2:234" ht="13.2" customHeight="1" x14ac:dyDescent="0.25">
      <c r="B139" s="26">
        <v>40815</v>
      </c>
      <c r="C139" s="27">
        <f t="shared" si="3"/>
        <v>-0.28219178082191781</v>
      </c>
      <c r="D139" s="28">
        <v>2.01918209105E-3</v>
      </c>
      <c r="J139" s="26">
        <v>40815</v>
      </c>
      <c r="K139" s="27">
        <f t="shared" si="4"/>
        <v>-0.28219178082191781</v>
      </c>
      <c r="L139" s="28">
        <v>3.2000000000000002E-3</v>
      </c>
      <c r="N139" s="26">
        <v>40815</v>
      </c>
      <c r="O139" s="27">
        <f t="shared" si="5"/>
        <v>-0.28219178082191781</v>
      </c>
      <c r="P139" s="28">
        <v>6.1999999999999998E-3</v>
      </c>
      <c r="HW139" s="14"/>
      <c r="HX139" s="14"/>
      <c r="HY139" s="14"/>
      <c r="HZ139" s="14"/>
    </row>
    <row r="140" spans="2:234" ht="13.2" customHeight="1" x14ac:dyDescent="0.25">
      <c r="B140" s="26">
        <v>40814</v>
      </c>
      <c r="C140" s="27">
        <f t="shared" si="3"/>
        <v>-0.28493150684931506</v>
      </c>
      <c r="D140" s="28">
        <v>2.01918209105E-3</v>
      </c>
      <c r="J140" s="26">
        <v>40814</v>
      </c>
      <c r="K140" s="27">
        <f t="shared" si="4"/>
        <v>-0.28493150684931506</v>
      </c>
      <c r="L140" s="28">
        <v>3.2000000000000002E-3</v>
      </c>
      <c r="N140" s="26">
        <v>40814</v>
      </c>
      <c r="O140" s="27">
        <f t="shared" si="5"/>
        <v>-0.28493150684931506</v>
      </c>
      <c r="P140" s="28">
        <v>6.1999999999999998E-3</v>
      </c>
      <c r="HW140" s="14"/>
      <c r="HX140" s="14"/>
      <c r="HY140" s="14"/>
      <c r="HZ140" s="14"/>
    </row>
    <row r="141" spans="2:234" ht="13.2" customHeight="1" x14ac:dyDescent="0.25">
      <c r="B141" s="26">
        <v>40813</v>
      </c>
      <c r="C141" s="27">
        <f t="shared" si="3"/>
        <v>-0.28767123287671231</v>
      </c>
      <c r="D141" s="28">
        <v>2.01918209105E-3</v>
      </c>
      <c r="J141" s="26">
        <v>40813</v>
      </c>
      <c r="K141" s="27">
        <f t="shared" si="4"/>
        <v>-0.28767123287671231</v>
      </c>
      <c r="L141" s="28">
        <v>3.2000000000000002E-3</v>
      </c>
      <c r="N141" s="26">
        <v>40813</v>
      </c>
      <c r="O141" s="27">
        <f t="shared" si="5"/>
        <v>-0.28767123287671231</v>
      </c>
      <c r="P141" s="28">
        <v>6.1999999999999998E-3</v>
      </c>
      <c r="HW141" s="14"/>
      <c r="HX141" s="14"/>
      <c r="HY141" s="14"/>
      <c r="HZ141" s="14"/>
    </row>
    <row r="142" spans="2:234" ht="13.2" customHeight="1" x14ac:dyDescent="0.25">
      <c r="B142" s="26">
        <v>40812</v>
      </c>
      <c r="C142" s="27">
        <f t="shared" si="3"/>
        <v>-0.29041095890410956</v>
      </c>
      <c r="D142" s="28">
        <v>2.01918209105E-3</v>
      </c>
      <c r="J142" s="26">
        <v>40812</v>
      </c>
      <c r="K142" s="27">
        <f t="shared" si="4"/>
        <v>-0.29041095890410956</v>
      </c>
      <c r="L142" s="28">
        <v>3.2000000000000002E-3</v>
      </c>
      <c r="N142" s="26">
        <v>40812</v>
      </c>
      <c r="O142" s="27">
        <f t="shared" si="5"/>
        <v>-0.29041095890410956</v>
      </c>
      <c r="P142" s="28">
        <v>6.1999999999999998E-3</v>
      </c>
      <c r="HW142" s="14"/>
      <c r="HX142" s="14"/>
      <c r="HY142" s="14"/>
      <c r="HZ142" s="14"/>
    </row>
    <row r="143" spans="2:234" ht="13.2" customHeight="1" x14ac:dyDescent="0.25">
      <c r="B143" s="26">
        <v>40811</v>
      </c>
      <c r="C143" s="27">
        <f t="shared" si="3"/>
        <v>-0.29315068493150687</v>
      </c>
      <c r="D143" s="28">
        <v>2.01918209105E-3</v>
      </c>
      <c r="J143" s="26">
        <v>40811</v>
      </c>
      <c r="K143" s="27">
        <f t="shared" si="4"/>
        <v>-0.29315068493150687</v>
      </c>
      <c r="L143" s="28">
        <v>3.2000000000000002E-3</v>
      </c>
      <c r="N143" s="26">
        <v>40811</v>
      </c>
      <c r="O143" s="27">
        <f t="shared" si="5"/>
        <v>-0.29315068493150687</v>
      </c>
      <c r="P143" s="28">
        <v>6.1999999999999998E-3</v>
      </c>
      <c r="HW143" s="14"/>
      <c r="HX143" s="14"/>
      <c r="HY143" s="14"/>
      <c r="HZ143" s="14"/>
    </row>
    <row r="144" spans="2:234" ht="13.2" customHeight="1" x14ac:dyDescent="0.25">
      <c r="B144" s="26">
        <v>40810</v>
      </c>
      <c r="C144" s="27">
        <f t="shared" si="3"/>
        <v>-0.29589041095890412</v>
      </c>
      <c r="D144" s="28">
        <v>2.01918209105E-3</v>
      </c>
      <c r="J144" s="26">
        <v>40810</v>
      </c>
      <c r="K144" s="27">
        <f t="shared" si="4"/>
        <v>-0.29589041095890412</v>
      </c>
      <c r="L144" s="28">
        <v>3.2000000000000002E-3</v>
      </c>
      <c r="N144" s="26">
        <v>40810</v>
      </c>
      <c r="O144" s="27">
        <f t="shared" si="5"/>
        <v>-0.29589041095890412</v>
      </c>
      <c r="P144" s="28">
        <v>6.1999999999999998E-3</v>
      </c>
      <c r="HW144" s="14"/>
      <c r="HX144" s="14"/>
      <c r="HY144" s="14"/>
      <c r="HZ144" s="14"/>
    </row>
    <row r="145" spans="2:234" ht="13.2" customHeight="1" x14ac:dyDescent="0.25">
      <c r="B145" s="26">
        <v>40809</v>
      </c>
      <c r="C145" s="27">
        <f t="shared" si="3"/>
        <v>-0.29863013698630136</v>
      </c>
      <c r="D145" s="28">
        <v>2.01918209105E-3</v>
      </c>
      <c r="J145" s="26">
        <v>40809</v>
      </c>
      <c r="K145" s="27">
        <f t="shared" si="4"/>
        <v>-0.29863013698630136</v>
      </c>
      <c r="L145" s="28">
        <v>3.2000000000000002E-3</v>
      </c>
      <c r="N145" s="26">
        <v>40809</v>
      </c>
      <c r="O145" s="27">
        <f t="shared" si="5"/>
        <v>-0.29863013698630136</v>
      </c>
      <c r="P145" s="28">
        <v>6.1999999999999998E-3</v>
      </c>
      <c r="HW145" s="14"/>
      <c r="HX145" s="14"/>
      <c r="HY145" s="14"/>
      <c r="HZ145" s="14"/>
    </row>
    <row r="146" spans="2:234" ht="13.2" customHeight="1" x14ac:dyDescent="0.25">
      <c r="B146" s="26">
        <v>40808</v>
      </c>
      <c r="C146" s="27">
        <f t="shared" si="3"/>
        <v>-0.30136986301369861</v>
      </c>
      <c r="D146" s="28">
        <v>2.01918209105E-3</v>
      </c>
      <c r="J146" s="26">
        <v>40808</v>
      </c>
      <c r="K146" s="27">
        <f t="shared" si="4"/>
        <v>-0.30136986301369861</v>
      </c>
      <c r="L146" s="28">
        <v>3.2000000000000002E-3</v>
      </c>
      <c r="N146" s="26">
        <v>40808</v>
      </c>
      <c r="O146" s="27">
        <f t="shared" si="5"/>
        <v>-0.30136986301369861</v>
      </c>
      <c r="P146" s="28">
        <v>6.1999999999999998E-3</v>
      </c>
      <c r="HW146" s="14"/>
      <c r="HX146" s="14"/>
      <c r="HY146" s="14"/>
      <c r="HZ146" s="14"/>
    </row>
    <row r="147" spans="2:234" ht="13.2" customHeight="1" x14ac:dyDescent="0.25">
      <c r="B147" s="26">
        <v>40807</v>
      </c>
      <c r="C147" s="27">
        <f t="shared" si="3"/>
        <v>-0.30410958904109592</v>
      </c>
      <c r="D147" s="28">
        <v>2.01918209105E-3</v>
      </c>
      <c r="J147" s="26">
        <v>40807</v>
      </c>
      <c r="K147" s="27">
        <f t="shared" si="4"/>
        <v>-0.30410958904109592</v>
      </c>
      <c r="L147" s="28">
        <v>3.2000000000000002E-3</v>
      </c>
      <c r="N147" s="26">
        <v>40807</v>
      </c>
      <c r="O147" s="27">
        <f t="shared" si="5"/>
        <v>-0.30410958904109592</v>
      </c>
      <c r="P147" s="28">
        <v>6.1999999999999998E-3</v>
      </c>
      <c r="HW147" s="14"/>
      <c r="HX147" s="14"/>
      <c r="HY147" s="14"/>
      <c r="HZ147" s="14"/>
    </row>
    <row r="148" spans="2:234" ht="13.2" customHeight="1" x14ac:dyDescent="0.25">
      <c r="B148" s="26">
        <v>40806</v>
      </c>
      <c r="C148" s="27">
        <f t="shared" si="3"/>
        <v>-0.30684931506849317</v>
      </c>
      <c r="D148" s="28">
        <v>2.01918209105E-3</v>
      </c>
      <c r="J148" s="26">
        <v>40806</v>
      </c>
      <c r="K148" s="27">
        <f t="shared" si="4"/>
        <v>-0.30684931506849317</v>
      </c>
      <c r="L148" s="28">
        <v>3.2000000000000002E-3</v>
      </c>
      <c r="N148" s="26">
        <v>40806</v>
      </c>
      <c r="O148" s="27">
        <f t="shared" si="5"/>
        <v>-0.30684931506849317</v>
      </c>
      <c r="P148" s="28">
        <v>6.1999999999999998E-3</v>
      </c>
      <c r="HW148" s="14"/>
      <c r="HX148" s="14"/>
      <c r="HY148" s="14"/>
      <c r="HZ148" s="14"/>
    </row>
    <row r="149" spans="2:234" ht="13.2" customHeight="1" x14ac:dyDescent="0.25">
      <c r="B149" s="26">
        <v>40805</v>
      </c>
      <c r="C149" s="27">
        <f t="shared" si="3"/>
        <v>-0.30958904109589042</v>
      </c>
      <c r="D149" s="28">
        <v>2.01918209105E-3</v>
      </c>
      <c r="J149" s="26">
        <v>40805</v>
      </c>
      <c r="K149" s="27">
        <f t="shared" si="4"/>
        <v>-0.30958904109589042</v>
      </c>
      <c r="L149" s="28">
        <v>3.2000000000000002E-3</v>
      </c>
      <c r="N149" s="26">
        <v>40805</v>
      </c>
      <c r="O149" s="27">
        <f t="shared" si="5"/>
        <v>-0.30958904109589042</v>
      </c>
      <c r="P149" s="28">
        <v>6.1999999999999998E-3</v>
      </c>
      <c r="HW149" s="14"/>
      <c r="HX149" s="14"/>
      <c r="HY149" s="14"/>
      <c r="HZ149" s="14"/>
    </row>
    <row r="150" spans="2:234" ht="13.2" customHeight="1" x14ac:dyDescent="0.25">
      <c r="B150" s="26">
        <v>40804</v>
      </c>
      <c r="C150" s="27">
        <f t="shared" si="3"/>
        <v>-0.31232876712328766</v>
      </c>
      <c r="D150" s="28">
        <v>2.01918209105E-3</v>
      </c>
      <c r="J150" s="26">
        <v>40804</v>
      </c>
      <c r="K150" s="27">
        <f t="shared" si="4"/>
        <v>-0.31232876712328766</v>
      </c>
      <c r="L150" s="28">
        <v>3.2000000000000002E-3</v>
      </c>
      <c r="N150" s="26">
        <v>40804</v>
      </c>
      <c r="O150" s="27">
        <f t="shared" si="5"/>
        <v>-0.31232876712328766</v>
      </c>
      <c r="P150" s="28">
        <v>6.1999999999999998E-3</v>
      </c>
      <c r="HW150" s="14"/>
      <c r="HX150" s="14"/>
      <c r="HY150" s="14"/>
      <c r="HZ150" s="14"/>
    </row>
    <row r="151" spans="2:234" ht="13.2" customHeight="1" x14ac:dyDescent="0.25">
      <c r="B151" s="26">
        <v>40803</v>
      </c>
      <c r="C151" s="27">
        <f t="shared" si="3"/>
        <v>-0.31506849315068491</v>
      </c>
      <c r="D151" s="28">
        <v>2.01918209105E-3</v>
      </c>
      <c r="J151" s="26">
        <v>40803</v>
      </c>
      <c r="K151" s="27">
        <f t="shared" si="4"/>
        <v>-0.31506849315068491</v>
      </c>
      <c r="L151" s="28">
        <v>3.2000000000000002E-3</v>
      </c>
      <c r="N151" s="26">
        <v>40803</v>
      </c>
      <c r="O151" s="27">
        <f t="shared" si="5"/>
        <v>-0.31506849315068491</v>
      </c>
      <c r="P151" s="28">
        <v>6.1999999999999998E-3</v>
      </c>
      <c r="HW151" s="14"/>
      <c r="HX151" s="14"/>
      <c r="HY151" s="14"/>
      <c r="HZ151" s="14"/>
    </row>
    <row r="152" spans="2:234" ht="13.2" customHeight="1" x14ac:dyDescent="0.25">
      <c r="B152" s="26">
        <v>40802</v>
      </c>
      <c r="C152" s="27">
        <f t="shared" si="3"/>
        <v>-0.31780821917808222</v>
      </c>
      <c r="D152" s="28">
        <v>2.01918209105E-3</v>
      </c>
      <c r="J152" s="26">
        <v>40802</v>
      </c>
      <c r="K152" s="27">
        <f t="shared" si="4"/>
        <v>-0.31780821917808222</v>
      </c>
      <c r="L152" s="28">
        <v>3.2000000000000002E-3</v>
      </c>
      <c r="N152" s="26">
        <v>40802</v>
      </c>
      <c r="O152" s="27">
        <f t="shared" si="5"/>
        <v>-0.31780821917808222</v>
      </c>
      <c r="P152" s="28">
        <v>6.1999999999999998E-3</v>
      </c>
      <c r="HW152" s="14"/>
      <c r="HX152" s="14"/>
      <c r="HY152" s="14"/>
      <c r="HZ152" s="14"/>
    </row>
    <row r="153" spans="2:234" ht="13.2" customHeight="1" x14ac:dyDescent="0.25">
      <c r="B153" s="26">
        <v>40801</v>
      </c>
      <c r="C153" s="27">
        <f t="shared" si="3"/>
        <v>-0.32054794520547947</v>
      </c>
      <c r="D153" s="28">
        <v>2.01918209105E-3</v>
      </c>
      <c r="J153" s="26">
        <v>40801</v>
      </c>
      <c r="K153" s="27">
        <f t="shared" si="4"/>
        <v>-0.32054794520547947</v>
      </c>
      <c r="L153" s="28">
        <v>3.2000000000000002E-3</v>
      </c>
      <c r="N153" s="26">
        <v>40801</v>
      </c>
      <c r="O153" s="27">
        <f t="shared" si="5"/>
        <v>-0.32054794520547947</v>
      </c>
      <c r="P153" s="28">
        <v>6.1999999999999998E-3</v>
      </c>
      <c r="HW153" s="14"/>
      <c r="HX153" s="14"/>
      <c r="HY153" s="14"/>
      <c r="HZ153" s="14"/>
    </row>
    <row r="154" spans="2:234" ht="13.2" customHeight="1" x14ac:dyDescent="0.25">
      <c r="B154" s="26">
        <v>40800</v>
      </c>
      <c r="C154" s="27">
        <f t="shared" si="3"/>
        <v>-0.32328767123287672</v>
      </c>
      <c r="D154" s="28">
        <v>2.01918209105E-3</v>
      </c>
      <c r="J154" s="26">
        <v>40800</v>
      </c>
      <c r="K154" s="27">
        <f t="shared" si="4"/>
        <v>-0.32328767123287672</v>
      </c>
      <c r="L154" s="28">
        <v>3.2000000000000002E-3</v>
      </c>
      <c r="N154" s="26">
        <v>40800</v>
      </c>
      <c r="O154" s="27">
        <f t="shared" si="5"/>
        <v>-0.32328767123287672</v>
      </c>
      <c r="P154" s="28">
        <v>6.1999999999999998E-3</v>
      </c>
      <c r="HW154" s="14"/>
      <c r="HX154" s="14"/>
      <c r="HY154" s="14"/>
      <c r="HZ154" s="14"/>
    </row>
    <row r="155" spans="2:234" ht="13.2" customHeight="1" x14ac:dyDescent="0.25">
      <c r="B155" s="26">
        <v>40799</v>
      </c>
      <c r="C155" s="27">
        <f t="shared" si="3"/>
        <v>-0.32602739726027397</v>
      </c>
      <c r="D155" s="28">
        <v>2.01918209105E-3</v>
      </c>
      <c r="J155" s="26">
        <v>40799</v>
      </c>
      <c r="K155" s="27">
        <f t="shared" si="4"/>
        <v>-0.32602739726027397</v>
      </c>
      <c r="L155" s="28">
        <v>3.2000000000000002E-3</v>
      </c>
      <c r="N155" s="26">
        <v>40799</v>
      </c>
      <c r="O155" s="27">
        <f t="shared" si="5"/>
        <v>-0.32602739726027397</v>
      </c>
      <c r="P155" s="28">
        <v>6.1999999999999998E-3</v>
      </c>
      <c r="HW155" s="14"/>
      <c r="HX155" s="14"/>
      <c r="HY155" s="14"/>
      <c r="HZ155" s="14"/>
    </row>
    <row r="156" spans="2:234" ht="13.2" customHeight="1" x14ac:dyDescent="0.25">
      <c r="B156" s="26">
        <v>40798</v>
      </c>
      <c r="C156" s="27">
        <f t="shared" si="3"/>
        <v>-0.32876712328767121</v>
      </c>
      <c r="D156" s="28">
        <v>2.01918209105E-3</v>
      </c>
      <c r="J156" s="26">
        <v>40798</v>
      </c>
      <c r="K156" s="27">
        <f t="shared" si="4"/>
        <v>-0.32876712328767121</v>
      </c>
      <c r="L156" s="28">
        <v>3.2000000000000002E-3</v>
      </c>
      <c r="N156" s="26">
        <v>40798</v>
      </c>
      <c r="O156" s="27">
        <f t="shared" si="5"/>
        <v>-0.32876712328767121</v>
      </c>
      <c r="P156" s="28">
        <v>6.1999999999999998E-3</v>
      </c>
      <c r="HW156" s="14"/>
      <c r="HX156" s="14"/>
      <c r="HY156" s="14"/>
      <c r="HZ156" s="14"/>
    </row>
    <row r="157" spans="2:234" ht="13.2" customHeight="1" x14ac:dyDescent="0.25">
      <c r="B157" s="26">
        <v>40797</v>
      </c>
      <c r="C157" s="27">
        <f t="shared" si="3"/>
        <v>-0.33150684931506852</v>
      </c>
      <c r="D157" s="28">
        <v>2.01918209105E-3</v>
      </c>
      <c r="J157" s="26">
        <v>40797</v>
      </c>
      <c r="K157" s="27">
        <f t="shared" si="4"/>
        <v>-0.33150684931506852</v>
      </c>
      <c r="L157" s="28">
        <v>3.2000000000000002E-3</v>
      </c>
      <c r="N157" s="26">
        <v>40797</v>
      </c>
      <c r="O157" s="27">
        <f t="shared" si="5"/>
        <v>-0.33150684931506852</v>
      </c>
      <c r="P157" s="28">
        <v>6.1999999999999998E-3</v>
      </c>
      <c r="HW157" s="14"/>
      <c r="HX157" s="14"/>
      <c r="HY157" s="14"/>
      <c r="HZ157" s="14"/>
    </row>
    <row r="158" spans="2:234" ht="13.2" customHeight="1" x14ac:dyDescent="0.25">
      <c r="B158" s="26">
        <v>40796</v>
      </c>
      <c r="C158" s="27">
        <f t="shared" si="3"/>
        <v>-0.33424657534246577</v>
      </c>
      <c r="D158" s="28">
        <v>2.01918209105E-3</v>
      </c>
      <c r="J158" s="26">
        <v>40796</v>
      </c>
      <c r="K158" s="27">
        <f t="shared" si="4"/>
        <v>-0.33424657534246577</v>
      </c>
      <c r="L158" s="28">
        <v>3.2000000000000002E-3</v>
      </c>
      <c r="N158" s="26">
        <v>40796</v>
      </c>
      <c r="O158" s="27">
        <f t="shared" si="5"/>
        <v>-0.33424657534246577</v>
      </c>
      <c r="P158" s="28">
        <v>6.1999999999999998E-3</v>
      </c>
      <c r="HW158" s="14"/>
      <c r="HX158" s="14"/>
      <c r="HY158" s="14"/>
      <c r="HZ158" s="14"/>
    </row>
    <row r="159" spans="2:234" ht="13.2" customHeight="1" x14ac:dyDescent="0.25">
      <c r="B159" s="26">
        <v>40795</v>
      </c>
      <c r="C159" s="27">
        <f t="shared" si="3"/>
        <v>-0.33698630136986302</v>
      </c>
      <c r="D159" s="28">
        <v>2.01918209105E-3</v>
      </c>
      <c r="J159" s="26">
        <v>40795</v>
      </c>
      <c r="K159" s="27">
        <f t="shared" si="4"/>
        <v>-0.33698630136986302</v>
      </c>
      <c r="L159" s="28">
        <v>3.2000000000000002E-3</v>
      </c>
      <c r="N159" s="26">
        <v>40795</v>
      </c>
      <c r="O159" s="27">
        <f t="shared" si="5"/>
        <v>-0.33698630136986302</v>
      </c>
      <c r="P159" s="28">
        <v>6.1999999999999998E-3</v>
      </c>
      <c r="HW159" s="14"/>
      <c r="HX159" s="14"/>
      <c r="HY159" s="14"/>
      <c r="HZ159" s="14"/>
    </row>
    <row r="160" spans="2:234" ht="13.2" customHeight="1" x14ac:dyDescent="0.25">
      <c r="B160" s="26">
        <v>40794</v>
      </c>
      <c r="C160" s="27">
        <f t="shared" si="3"/>
        <v>-0.33972602739726027</v>
      </c>
      <c r="D160" s="28">
        <v>2.01918209105E-3</v>
      </c>
      <c r="J160" s="26">
        <v>40794</v>
      </c>
      <c r="K160" s="27">
        <f t="shared" si="4"/>
        <v>-0.33972602739726027</v>
      </c>
      <c r="L160" s="28">
        <v>3.2000000000000002E-3</v>
      </c>
      <c r="N160" s="26">
        <v>40794</v>
      </c>
      <c r="O160" s="27">
        <f t="shared" si="5"/>
        <v>-0.33972602739726027</v>
      </c>
      <c r="P160" s="28">
        <v>6.1999999999999998E-3</v>
      </c>
      <c r="HW160" s="14"/>
      <c r="HX160" s="14"/>
      <c r="HY160" s="14"/>
      <c r="HZ160" s="14"/>
    </row>
    <row r="161" spans="2:234" ht="13.2" customHeight="1" x14ac:dyDescent="0.25">
      <c r="B161" s="26">
        <v>40793</v>
      </c>
      <c r="C161" s="27">
        <f t="shared" si="3"/>
        <v>-0.34246575342465752</v>
      </c>
      <c r="D161" s="28">
        <v>2.01918209105E-3</v>
      </c>
      <c r="J161" s="26">
        <v>40793</v>
      </c>
      <c r="K161" s="27">
        <f t="shared" si="4"/>
        <v>-0.34246575342465752</v>
      </c>
      <c r="L161" s="28">
        <v>3.2000000000000002E-3</v>
      </c>
      <c r="N161" s="26">
        <v>40793</v>
      </c>
      <c r="O161" s="27">
        <f t="shared" si="5"/>
        <v>-0.34246575342465752</v>
      </c>
      <c r="P161" s="28">
        <v>6.1999999999999998E-3</v>
      </c>
      <c r="HW161" s="14"/>
      <c r="HX161" s="14"/>
      <c r="HY161" s="14"/>
      <c r="HZ161" s="14"/>
    </row>
    <row r="162" spans="2:234" ht="13.2" customHeight="1" x14ac:dyDescent="0.25">
      <c r="B162" s="26">
        <v>40792</v>
      </c>
      <c r="C162" s="27">
        <f t="shared" si="3"/>
        <v>-0.34520547945205482</v>
      </c>
      <c r="D162" s="28">
        <v>2.01918209105E-3</v>
      </c>
      <c r="J162" s="26">
        <v>40792</v>
      </c>
      <c r="K162" s="27">
        <f t="shared" si="4"/>
        <v>-0.34520547945205482</v>
      </c>
      <c r="L162" s="28">
        <v>3.2000000000000002E-3</v>
      </c>
      <c r="N162" s="26">
        <v>40792</v>
      </c>
      <c r="O162" s="27">
        <f t="shared" si="5"/>
        <v>-0.34520547945205482</v>
      </c>
      <c r="P162" s="28">
        <v>6.1999999999999998E-3</v>
      </c>
      <c r="HW162" s="14"/>
      <c r="HX162" s="14"/>
      <c r="HY162" s="14"/>
      <c r="HZ162" s="14"/>
    </row>
    <row r="163" spans="2:234" ht="13.2" customHeight="1" x14ac:dyDescent="0.25">
      <c r="B163" s="26">
        <v>40791</v>
      </c>
      <c r="C163" s="27">
        <f t="shared" si="3"/>
        <v>-0.34794520547945207</v>
      </c>
      <c r="D163" s="28">
        <v>2.01918209105E-3</v>
      </c>
      <c r="J163" s="26">
        <v>40791</v>
      </c>
      <c r="K163" s="27">
        <f t="shared" si="4"/>
        <v>-0.34794520547945207</v>
      </c>
      <c r="L163" s="28">
        <v>3.2000000000000002E-3</v>
      </c>
      <c r="N163" s="26">
        <v>40791</v>
      </c>
      <c r="O163" s="27">
        <f t="shared" si="5"/>
        <v>-0.34794520547945207</v>
      </c>
      <c r="P163" s="28">
        <v>6.1999999999999998E-3</v>
      </c>
      <c r="HW163" s="14"/>
      <c r="HX163" s="14"/>
      <c r="HY163" s="14"/>
      <c r="HZ163" s="14"/>
    </row>
    <row r="164" spans="2:234" ht="13.2" customHeight="1" x14ac:dyDescent="0.25">
      <c r="B164" s="26">
        <v>40790</v>
      </c>
      <c r="C164" s="27">
        <f t="shared" si="3"/>
        <v>-0.35068493150684932</v>
      </c>
      <c r="D164" s="28">
        <v>2.01918209105E-3</v>
      </c>
      <c r="J164" s="26">
        <v>40790</v>
      </c>
      <c r="K164" s="27">
        <f t="shared" si="4"/>
        <v>-0.35068493150684932</v>
      </c>
      <c r="L164" s="28">
        <v>3.2000000000000002E-3</v>
      </c>
      <c r="N164" s="26">
        <v>40790</v>
      </c>
      <c r="O164" s="27">
        <f t="shared" si="5"/>
        <v>-0.35068493150684932</v>
      </c>
      <c r="P164" s="28">
        <v>6.1999999999999998E-3</v>
      </c>
      <c r="HW164" s="14"/>
      <c r="HX164" s="14"/>
      <c r="HY164" s="14"/>
      <c r="HZ164" s="14"/>
    </row>
    <row r="165" spans="2:234" ht="13.2" customHeight="1" x14ac:dyDescent="0.25">
      <c r="B165" s="26">
        <v>40789</v>
      </c>
      <c r="C165" s="27">
        <f t="shared" ref="C165:C228" si="6">IF($F$3&lt;B165,1,-1)*YEARFRAC($F$3,B165,3)</f>
        <v>-0.35342465753424657</v>
      </c>
      <c r="D165" s="28">
        <v>2.01918209105E-3</v>
      </c>
      <c r="J165" s="26">
        <v>40789</v>
      </c>
      <c r="K165" s="27">
        <f t="shared" ref="K165:K228" si="7">IF($F$3&lt;J165,1,-1)*YEARFRAC($F$3,J165,3)</f>
        <v>-0.35342465753424657</v>
      </c>
      <c r="L165" s="28">
        <v>3.2000000000000002E-3</v>
      </c>
      <c r="N165" s="26">
        <v>40789</v>
      </c>
      <c r="O165" s="27">
        <f t="shared" ref="O165:O228" si="8">IF($F$3&lt;N165,1,-1)*YEARFRAC($F$3,N165,3)</f>
        <v>-0.35342465753424657</v>
      </c>
      <c r="P165" s="28">
        <v>6.1999999999999998E-3</v>
      </c>
      <c r="HW165" s="14"/>
      <c r="HX165" s="14"/>
      <c r="HY165" s="14"/>
      <c r="HZ165" s="14"/>
    </row>
    <row r="166" spans="2:234" ht="13.2" customHeight="1" x14ac:dyDescent="0.25">
      <c r="B166" s="26">
        <v>40788</v>
      </c>
      <c r="C166" s="27">
        <f t="shared" si="6"/>
        <v>-0.35616438356164382</v>
      </c>
      <c r="D166" s="28">
        <v>2.01918209105E-3</v>
      </c>
      <c r="J166" s="26">
        <v>40788</v>
      </c>
      <c r="K166" s="27">
        <f t="shared" si="7"/>
        <v>-0.35616438356164382</v>
      </c>
      <c r="L166" s="28">
        <v>3.2000000000000002E-3</v>
      </c>
      <c r="N166" s="26">
        <v>40788</v>
      </c>
      <c r="O166" s="27">
        <f t="shared" si="8"/>
        <v>-0.35616438356164382</v>
      </c>
      <c r="P166" s="28">
        <v>6.1999999999999998E-3</v>
      </c>
      <c r="HW166" s="14"/>
      <c r="HX166" s="14"/>
      <c r="HY166" s="14"/>
      <c r="HZ166" s="14"/>
    </row>
    <row r="167" spans="2:234" ht="13.2" customHeight="1" x14ac:dyDescent="0.25">
      <c r="B167" s="26">
        <v>40787</v>
      </c>
      <c r="C167" s="27">
        <f t="shared" si="6"/>
        <v>-0.35890410958904112</v>
      </c>
      <c r="D167" s="28">
        <v>2.01918209105E-3</v>
      </c>
      <c r="J167" s="26">
        <v>40787</v>
      </c>
      <c r="K167" s="27">
        <f t="shared" si="7"/>
        <v>-0.35890410958904112</v>
      </c>
      <c r="L167" s="28">
        <v>3.2000000000000002E-3</v>
      </c>
      <c r="N167" s="26">
        <v>40787</v>
      </c>
      <c r="O167" s="27">
        <f t="shared" si="8"/>
        <v>-0.35890410958904112</v>
      </c>
      <c r="P167" s="28">
        <v>6.1999999999999998E-3</v>
      </c>
      <c r="HW167" s="14"/>
      <c r="HX167" s="14"/>
      <c r="HY167" s="14"/>
      <c r="HZ167" s="14"/>
    </row>
    <row r="168" spans="2:234" ht="13.2" customHeight="1" x14ac:dyDescent="0.25">
      <c r="B168" s="26">
        <v>40786</v>
      </c>
      <c r="C168" s="27">
        <f t="shared" si="6"/>
        <v>-0.36164383561643837</v>
      </c>
      <c r="D168" s="28">
        <v>2.01918209105E-3</v>
      </c>
      <c r="J168" s="26">
        <v>40786</v>
      </c>
      <c r="K168" s="27">
        <f t="shared" si="7"/>
        <v>-0.36164383561643837</v>
      </c>
      <c r="L168" s="28">
        <v>3.2000000000000002E-3</v>
      </c>
      <c r="N168" s="26">
        <v>40786</v>
      </c>
      <c r="O168" s="27">
        <f t="shared" si="8"/>
        <v>-0.36164383561643837</v>
      </c>
      <c r="P168" s="28">
        <v>6.1999999999999998E-3</v>
      </c>
      <c r="HW168" s="14"/>
      <c r="HX168" s="14"/>
      <c r="HY168" s="14"/>
      <c r="HZ168" s="14"/>
    </row>
    <row r="169" spans="2:234" ht="13.2" customHeight="1" x14ac:dyDescent="0.25">
      <c r="B169" s="26">
        <v>40785</v>
      </c>
      <c r="C169" s="27">
        <f t="shared" si="6"/>
        <v>-0.36438356164383562</v>
      </c>
      <c r="D169" s="28">
        <v>2.01918209105E-3</v>
      </c>
      <c r="J169" s="26">
        <v>40785</v>
      </c>
      <c r="K169" s="27">
        <f t="shared" si="7"/>
        <v>-0.36438356164383562</v>
      </c>
      <c r="L169" s="28">
        <v>3.2000000000000002E-3</v>
      </c>
      <c r="N169" s="26">
        <v>40785</v>
      </c>
      <c r="O169" s="27">
        <f t="shared" si="8"/>
        <v>-0.36438356164383562</v>
      </c>
      <c r="P169" s="28">
        <v>6.1999999999999998E-3</v>
      </c>
      <c r="HW169" s="14"/>
      <c r="HX169" s="14"/>
      <c r="HY169" s="14"/>
      <c r="HZ169" s="14"/>
    </row>
    <row r="170" spans="2:234" ht="13.2" customHeight="1" x14ac:dyDescent="0.25">
      <c r="B170" s="26">
        <v>40784</v>
      </c>
      <c r="C170" s="27">
        <f t="shared" si="6"/>
        <v>-0.36712328767123287</v>
      </c>
      <c r="D170" s="28">
        <v>2.01918209105E-3</v>
      </c>
      <c r="J170" s="26">
        <v>40784</v>
      </c>
      <c r="K170" s="27">
        <f t="shared" si="7"/>
        <v>-0.36712328767123287</v>
      </c>
      <c r="L170" s="28">
        <v>3.2000000000000002E-3</v>
      </c>
      <c r="N170" s="26">
        <v>40784</v>
      </c>
      <c r="O170" s="27">
        <f t="shared" si="8"/>
        <v>-0.36712328767123287</v>
      </c>
      <c r="P170" s="28">
        <v>6.1999999999999998E-3</v>
      </c>
      <c r="HW170" s="14"/>
      <c r="HX170" s="14"/>
      <c r="HY170" s="14"/>
      <c r="HZ170" s="14"/>
    </row>
    <row r="171" spans="2:234" ht="13.2" customHeight="1" x14ac:dyDescent="0.25">
      <c r="B171" s="26">
        <v>40783</v>
      </c>
      <c r="C171" s="27">
        <f t="shared" si="6"/>
        <v>-0.36986301369863012</v>
      </c>
      <c r="D171" s="28">
        <v>2.01918209105E-3</v>
      </c>
      <c r="J171" s="26">
        <v>40783</v>
      </c>
      <c r="K171" s="27">
        <f t="shared" si="7"/>
        <v>-0.36986301369863012</v>
      </c>
      <c r="L171" s="28">
        <v>3.2000000000000002E-3</v>
      </c>
      <c r="N171" s="26">
        <v>40783</v>
      </c>
      <c r="O171" s="27">
        <f t="shared" si="8"/>
        <v>-0.36986301369863012</v>
      </c>
      <c r="P171" s="28">
        <v>6.1999999999999998E-3</v>
      </c>
      <c r="HW171" s="14"/>
      <c r="HX171" s="14"/>
      <c r="HY171" s="14"/>
      <c r="HZ171" s="14"/>
    </row>
    <row r="172" spans="2:234" ht="13.2" customHeight="1" x14ac:dyDescent="0.25">
      <c r="B172" s="26">
        <v>40782</v>
      </c>
      <c r="C172" s="27">
        <f t="shared" si="6"/>
        <v>-0.37260273972602742</v>
      </c>
      <c r="D172" s="28">
        <v>2.01918209105E-3</v>
      </c>
      <c r="J172" s="26">
        <v>40782</v>
      </c>
      <c r="K172" s="27">
        <f t="shared" si="7"/>
        <v>-0.37260273972602742</v>
      </c>
      <c r="L172" s="28">
        <v>3.2000000000000002E-3</v>
      </c>
      <c r="N172" s="26">
        <v>40782</v>
      </c>
      <c r="O172" s="27">
        <f t="shared" si="8"/>
        <v>-0.37260273972602742</v>
      </c>
      <c r="P172" s="28">
        <v>6.1999999999999998E-3</v>
      </c>
      <c r="HW172" s="14"/>
      <c r="HX172" s="14"/>
      <c r="HY172" s="14"/>
      <c r="HZ172" s="14"/>
    </row>
    <row r="173" spans="2:234" ht="13.2" customHeight="1" x14ac:dyDescent="0.25">
      <c r="B173" s="26">
        <v>40781</v>
      </c>
      <c r="C173" s="27">
        <f t="shared" si="6"/>
        <v>-0.37534246575342467</v>
      </c>
      <c r="D173" s="28">
        <v>2.01918209105E-3</v>
      </c>
      <c r="J173" s="26">
        <v>40781</v>
      </c>
      <c r="K173" s="27">
        <f t="shared" si="7"/>
        <v>-0.37534246575342467</v>
      </c>
      <c r="L173" s="28">
        <v>3.2000000000000002E-3</v>
      </c>
      <c r="N173" s="26">
        <v>40781</v>
      </c>
      <c r="O173" s="27">
        <f t="shared" si="8"/>
        <v>-0.37534246575342467</v>
      </c>
      <c r="P173" s="28">
        <v>6.1999999999999998E-3</v>
      </c>
      <c r="HW173" s="14"/>
      <c r="HX173" s="14"/>
      <c r="HY173" s="14"/>
      <c r="HZ173" s="14"/>
    </row>
    <row r="174" spans="2:234" ht="13.2" customHeight="1" x14ac:dyDescent="0.25">
      <c r="B174" s="26">
        <v>40780</v>
      </c>
      <c r="C174" s="27">
        <f t="shared" si="6"/>
        <v>-0.37808219178082192</v>
      </c>
      <c r="D174" s="28">
        <v>2.01918209105E-3</v>
      </c>
      <c r="J174" s="26">
        <v>40780</v>
      </c>
      <c r="K174" s="27">
        <f t="shared" si="7"/>
        <v>-0.37808219178082192</v>
      </c>
      <c r="L174" s="28">
        <v>3.2000000000000002E-3</v>
      </c>
      <c r="N174" s="26">
        <v>40780</v>
      </c>
      <c r="O174" s="27">
        <f t="shared" si="8"/>
        <v>-0.37808219178082192</v>
      </c>
      <c r="P174" s="28">
        <v>6.1999999999999998E-3</v>
      </c>
      <c r="HW174" s="14"/>
      <c r="HX174" s="14"/>
      <c r="HY174" s="14"/>
      <c r="HZ174" s="14"/>
    </row>
    <row r="175" spans="2:234" ht="13.2" customHeight="1" x14ac:dyDescent="0.25">
      <c r="B175" s="26">
        <v>40779</v>
      </c>
      <c r="C175" s="27">
        <f t="shared" si="6"/>
        <v>-0.38082191780821917</v>
      </c>
      <c r="D175" s="28">
        <v>2.01918209105E-3</v>
      </c>
      <c r="J175" s="26">
        <v>40779</v>
      </c>
      <c r="K175" s="27">
        <f t="shared" si="7"/>
        <v>-0.38082191780821917</v>
      </c>
      <c r="L175" s="28">
        <v>3.2000000000000002E-3</v>
      </c>
      <c r="N175" s="26">
        <v>40779</v>
      </c>
      <c r="O175" s="27">
        <f t="shared" si="8"/>
        <v>-0.38082191780821917</v>
      </c>
      <c r="P175" s="28">
        <v>6.1999999999999998E-3</v>
      </c>
      <c r="HW175" s="14"/>
      <c r="HX175" s="14"/>
      <c r="HY175" s="14"/>
      <c r="HZ175" s="14"/>
    </row>
    <row r="176" spans="2:234" ht="13.2" customHeight="1" x14ac:dyDescent="0.25">
      <c r="B176" s="26">
        <v>40778</v>
      </c>
      <c r="C176" s="27">
        <f t="shared" si="6"/>
        <v>-0.38356164383561642</v>
      </c>
      <c r="D176" s="28">
        <v>2.01918209105E-3</v>
      </c>
      <c r="J176" s="26">
        <v>40778</v>
      </c>
      <c r="K176" s="27">
        <f t="shared" si="7"/>
        <v>-0.38356164383561642</v>
      </c>
      <c r="L176" s="28">
        <v>3.2000000000000002E-3</v>
      </c>
      <c r="N176" s="26">
        <v>40778</v>
      </c>
      <c r="O176" s="27">
        <f t="shared" si="8"/>
        <v>-0.38356164383561642</v>
      </c>
      <c r="P176" s="28">
        <v>6.1999999999999998E-3</v>
      </c>
      <c r="HW176" s="14"/>
      <c r="HX176" s="14"/>
      <c r="HY176" s="14"/>
      <c r="HZ176" s="14"/>
    </row>
    <row r="177" spans="2:234" ht="13.2" customHeight="1" x14ac:dyDescent="0.25">
      <c r="B177" s="26">
        <v>40777</v>
      </c>
      <c r="C177" s="27">
        <f t="shared" si="6"/>
        <v>-0.38630136986301372</v>
      </c>
      <c r="D177" s="28">
        <v>2.01918209105E-3</v>
      </c>
      <c r="J177" s="26">
        <v>40777</v>
      </c>
      <c r="K177" s="27">
        <f t="shared" si="7"/>
        <v>-0.38630136986301372</v>
      </c>
      <c r="L177" s="28">
        <v>3.2000000000000002E-3</v>
      </c>
      <c r="N177" s="26">
        <v>40777</v>
      </c>
      <c r="O177" s="27">
        <f t="shared" si="8"/>
        <v>-0.38630136986301372</v>
      </c>
      <c r="P177" s="28">
        <v>6.1999999999999998E-3</v>
      </c>
      <c r="HW177" s="14"/>
      <c r="HX177" s="14"/>
      <c r="HY177" s="14"/>
      <c r="HZ177" s="14"/>
    </row>
    <row r="178" spans="2:234" ht="13.2" customHeight="1" x14ac:dyDescent="0.25">
      <c r="B178" s="26">
        <v>40776</v>
      </c>
      <c r="C178" s="27">
        <f t="shared" si="6"/>
        <v>-0.38904109589041097</v>
      </c>
      <c r="D178" s="28">
        <v>2.01918209105E-3</v>
      </c>
      <c r="J178" s="26">
        <v>40776</v>
      </c>
      <c r="K178" s="27">
        <f t="shared" si="7"/>
        <v>-0.38904109589041097</v>
      </c>
      <c r="L178" s="28">
        <v>3.2000000000000002E-3</v>
      </c>
      <c r="N178" s="26">
        <v>40776</v>
      </c>
      <c r="O178" s="27">
        <f t="shared" si="8"/>
        <v>-0.38904109589041097</v>
      </c>
      <c r="P178" s="28">
        <v>6.1999999999999998E-3</v>
      </c>
      <c r="HW178" s="14"/>
      <c r="HX178" s="14"/>
      <c r="HY178" s="14"/>
      <c r="HZ178" s="14"/>
    </row>
    <row r="179" spans="2:234" ht="13.2" customHeight="1" x14ac:dyDescent="0.25">
      <c r="B179" s="26">
        <v>40775</v>
      </c>
      <c r="C179" s="27">
        <f t="shared" si="6"/>
        <v>-0.39178082191780822</v>
      </c>
      <c r="D179" s="28">
        <v>2.01918209105E-3</v>
      </c>
      <c r="J179" s="26">
        <v>40775</v>
      </c>
      <c r="K179" s="27">
        <f t="shared" si="7"/>
        <v>-0.39178082191780822</v>
      </c>
      <c r="L179" s="28">
        <v>3.2000000000000002E-3</v>
      </c>
      <c r="N179" s="26">
        <v>40775</v>
      </c>
      <c r="O179" s="27">
        <f t="shared" si="8"/>
        <v>-0.39178082191780822</v>
      </c>
      <c r="P179" s="28">
        <v>6.1999999999999998E-3</v>
      </c>
      <c r="HW179" s="14"/>
      <c r="HX179" s="14"/>
      <c r="HY179" s="14"/>
      <c r="HZ179" s="14"/>
    </row>
    <row r="180" spans="2:234" ht="13.2" customHeight="1" x14ac:dyDescent="0.25">
      <c r="B180" s="26">
        <v>40774</v>
      </c>
      <c r="C180" s="27">
        <f t="shared" si="6"/>
        <v>-0.39452054794520547</v>
      </c>
      <c r="D180" s="28">
        <v>2.01918209105E-3</v>
      </c>
      <c r="J180" s="26">
        <v>40774</v>
      </c>
      <c r="K180" s="27">
        <f t="shared" si="7"/>
        <v>-0.39452054794520547</v>
      </c>
      <c r="L180" s="28">
        <v>3.2000000000000002E-3</v>
      </c>
      <c r="N180" s="26">
        <v>40774</v>
      </c>
      <c r="O180" s="27">
        <f t="shared" si="8"/>
        <v>-0.39452054794520547</v>
      </c>
      <c r="P180" s="28">
        <v>6.1999999999999998E-3</v>
      </c>
      <c r="HW180" s="14"/>
      <c r="HX180" s="14"/>
      <c r="HY180" s="14"/>
      <c r="HZ180" s="14"/>
    </row>
    <row r="181" spans="2:234" ht="13.2" customHeight="1" x14ac:dyDescent="0.25">
      <c r="B181" s="26">
        <v>40773</v>
      </c>
      <c r="C181" s="27">
        <f t="shared" si="6"/>
        <v>-0.39726027397260272</v>
      </c>
      <c r="D181" s="28">
        <v>2.01918209105E-3</v>
      </c>
      <c r="J181" s="26">
        <v>40773</v>
      </c>
      <c r="K181" s="27">
        <f t="shared" si="7"/>
        <v>-0.39726027397260272</v>
      </c>
      <c r="L181" s="28">
        <v>3.2000000000000002E-3</v>
      </c>
      <c r="N181" s="26">
        <v>40773</v>
      </c>
      <c r="O181" s="27">
        <f t="shared" si="8"/>
        <v>-0.39726027397260272</v>
      </c>
      <c r="P181" s="28">
        <v>6.1999999999999998E-3</v>
      </c>
      <c r="HW181" s="14"/>
      <c r="HX181" s="14"/>
      <c r="HY181" s="14"/>
      <c r="HZ181" s="14"/>
    </row>
    <row r="182" spans="2:234" ht="13.2" customHeight="1" x14ac:dyDescent="0.25">
      <c r="B182" s="26">
        <v>40772</v>
      </c>
      <c r="C182" s="27">
        <f t="shared" si="6"/>
        <v>-0.4</v>
      </c>
      <c r="D182" s="28">
        <v>2.01918209105E-3</v>
      </c>
      <c r="J182" s="26">
        <v>40772</v>
      </c>
      <c r="K182" s="27">
        <f t="shared" si="7"/>
        <v>-0.4</v>
      </c>
      <c r="L182" s="28">
        <v>3.2000000000000002E-3</v>
      </c>
      <c r="N182" s="26">
        <v>40772</v>
      </c>
      <c r="O182" s="27">
        <f t="shared" si="8"/>
        <v>-0.4</v>
      </c>
      <c r="P182" s="28">
        <v>6.1999999999999998E-3</v>
      </c>
      <c r="HW182" s="14"/>
      <c r="HX182" s="14"/>
      <c r="HY182" s="14"/>
      <c r="HZ182" s="14"/>
    </row>
    <row r="183" spans="2:234" ht="13.2" customHeight="1" x14ac:dyDescent="0.25">
      <c r="B183" s="26">
        <v>40771</v>
      </c>
      <c r="C183" s="27">
        <f t="shared" si="6"/>
        <v>-0.40273972602739727</v>
      </c>
      <c r="D183" s="28">
        <v>2.01918209105E-3</v>
      </c>
      <c r="J183" s="26">
        <v>40771</v>
      </c>
      <c r="K183" s="27">
        <f t="shared" si="7"/>
        <v>-0.40273972602739727</v>
      </c>
      <c r="L183" s="28">
        <v>3.2000000000000002E-3</v>
      </c>
      <c r="N183" s="26">
        <v>40771</v>
      </c>
      <c r="O183" s="27">
        <f t="shared" si="8"/>
        <v>-0.40273972602739727</v>
      </c>
      <c r="P183" s="28">
        <v>6.1999999999999998E-3</v>
      </c>
      <c r="HW183" s="14"/>
      <c r="HX183" s="14"/>
      <c r="HY183" s="14"/>
      <c r="HZ183" s="14"/>
    </row>
    <row r="184" spans="2:234" ht="13.2" customHeight="1" x14ac:dyDescent="0.25">
      <c r="B184" s="26">
        <v>40770</v>
      </c>
      <c r="C184" s="27">
        <f t="shared" si="6"/>
        <v>-0.40547945205479452</v>
      </c>
      <c r="D184" s="28">
        <v>2.01918209105E-3</v>
      </c>
      <c r="J184" s="26">
        <v>40770</v>
      </c>
      <c r="K184" s="27">
        <f t="shared" si="7"/>
        <v>-0.40547945205479452</v>
      </c>
      <c r="L184" s="28">
        <v>3.2000000000000002E-3</v>
      </c>
      <c r="N184" s="26">
        <v>40770</v>
      </c>
      <c r="O184" s="27">
        <f t="shared" si="8"/>
        <v>-0.40547945205479452</v>
      </c>
      <c r="P184" s="28">
        <v>6.1999999999999998E-3</v>
      </c>
      <c r="HW184" s="14"/>
      <c r="HX184" s="14"/>
      <c r="HY184" s="14"/>
      <c r="HZ184" s="14"/>
    </row>
    <row r="185" spans="2:234" ht="13.2" customHeight="1" x14ac:dyDescent="0.25">
      <c r="B185" s="26">
        <v>40769</v>
      </c>
      <c r="C185" s="27">
        <f t="shared" si="6"/>
        <v>-0.40821917808219177</v>
      </c>
      <c r="D185" s="28">
        <v>2.01918209105E-3</v>
      </c>
      <c r="J185" s="26">
        <v>40769</v>
      </c>
      <c r="K185" s="27">
        <f t="shared" si="7"/>
        <v>-0.40821917808219177</v>
      </c>
      <c r="L185" s="28">
        <v>3.2000000000000002E-3</v>
      </c>
      <c r="N185" s="26">
        <v>40769</v>
      </c>
      <c r="O185" s="27">
        <f t="shared" si="8"/>
        <v>-0.40821917808219177</v>
      </c>
      <c r="P185" s="28">
        <v>6.1999999999999998E-3</v>
      </c>
      <c r="HW185" s="14"/>
      <c r="HX185" s="14"/>
      <c r="HY185" s="14"/>
      <c r="HZ185" s="14"/>
    </row>
    <row r="186" spans="2:234" ht="13.2" customHeight="1" x14ac:dyDescent="0.25">
      <c r="B186" s="26">
        <v>40768</v>
      </c>
      <c r="C186" s="27">
        <f t="shared" si="6"/>
        <v>-0.41095890410958902</v>
      </c>
      <c r="D186" s="28">
        <v>2.01918209105E-3</v>
      </c>
      <c r="J186" s="26">
        <v>40768</v>
      </c>
      <c r="K186" s="27">
        <f t="shared" si="7"/>
        <v>-0.41095890410958902</v>
      </c>
      <c r="L186" s="28">
        <v>3.2000000000000002E-3</v>
      </c>
      <c r="N186" s="26">
        <v>40768</v>
      </c>
      <c r="O186" s="27">
        <f t="shared" si="8"/>
        <v>-0.41095890410958902</v>
      </c>
      <c r="P186" s="28">
        <v>6.1999999999999998E-3</v>
      </c>
      <c r="HW186" s="14"/>
      <c r="HX186" s="14"/>
      <c r="HY186" s="14"/>
      <c r="HZ186" s="14"/>
    </row>
    <row r="187" spans="2:234" ht="13.2" customHeight="1" x14ac:dyDescent="0.25">
      <c r="B187" s="26">
        <v>40767</v>
      </c>
      <c r="C187" s="27">
        <f t="shared" si="6"/>
        <v>-0.41369863013698632</v>
      </c>
      <c r="D187" s="28">
        <v>2.01918209105E-3</v>
      </c>
      <c r="J187" s="26">
        <v>40767</v>
      </c>
      <c r="K187" s="27">
        <f t="shared" si="7"/>
        <v>-0.41369863013698632</v>
      </c>
      <c r="L187" s="28">
        <v>3.2000000000000002E-3</v>
      </c>
      <c r="N187" s="26">
        <v>40767</v>
      </c>
      <c r="O187" s="27">
        <f t="shared" si="8"/>
        <v>-0.41369863013698632</v>
      </c>
      <c r="P187" s="28">
        <v>6.1999999999999998E-3</v>
      </c>
      <c r="HW187" s="14"/>
      <c r="HX187" s="14"/>
      <c r="HY187" s="14"/>
      <c r="HZ187" s="14"/>
    </row>
    <row r="188" spans="2:234" ht="13.2" customHeight="1" x14ac:dyDescent="0.25">
      <c r="B188" s="26">
        <v>40766</v>
      </c>
      <c r="C188" s="27">
        <f t="shared" si="6"/>
        <v>-0.41643835616438357</v>
      </c>
      <c r="D188" s="28">
        <v>2.01918209105E-3</v>
      </c>
      <c r="J188" s="26">
        <v>40766</v>
      </c>
      <c r="K188" s="27">
        <f t="shared" si="7"/>
        <v>-0.41643835616438357</v>
      </c>
      <c r="L188" s="28">
        <v>3.2000000000000002E-3</v>
      </c>
      <c r="N188" s="26">
        <v>40766</v>
      </c>
      <c r="O188" s="27">
        <f t="shared" si="8"/>
        <v>-0.41643835616438357</v>
      </c>
      <c r="P188" s="28">
        <v>6.1999999999999998E-3</v>
      </c>
      <c r="HW188" s="14"/>
      <c r="HX188" s="14"/>
      <c r="HY188" s="14"/>
      <c r="HZ188" s="14"/>
    </row>
    <row r="189" spans="2:234" ht="13.2" customHeight="1" x14ac:dyDescent="0.25">
      <c r="B189" s="26">
        <v>40765</v>
      </c>
      <c r="C189" s="27">
        <f t="shared" si="6"/>
        <v>-0.41917808219178082</v>
      </c>
      <c r="D189" s="28">
        <v>2.01918209105E-3</v>
      </c>
      <c r="J189" s="26">
        <v>40765</v>
      </c>
      <c r="K189" s="27">
        <f t="shared" si="7"/>
        <v>-0.41917808219178082</v>
      </c>
      <c r="L189" s="28">
        <v>3.2000000000000002E-3</v>
      </c>
      <c r="N189" s="26">
        <v>40765</v>
      </c>
      <c r="O189" s="27">
        <f t="shared" si="8"/>
        <v>-0.41917808219178082</v>
      </c>
      <c r="P189" s="28">
        <v>6.1999999999999998E-3</v>
      </c>
      <c r="HW189" s="14"/>
      <c r="HX189" s="14"/>
      <c r="HY189" s="14"/>
      <c r="HZ189" s="14"/>
    </row>
    <row r="190" spans="2:234" ht="13.2" customHeight="1" x14ac:dyDescent="0.25">
      <c r="B190" s="26">
        <v>40764</v>
      </c>
      <c r="C190" s="27">
        <f t="shared" si="6"/>
        <v>-0.42191780821917807</v>
      </c>
      <c r="D190" s="28">
        <v>2.01918209105E-3</v>
      </c>
      <c r="J190" s="26">
        <v>40764</v>
      </c>
      <c r="K190" s="27">
        <f t="shared" si="7"/>
        <v>-0.42191780821917807</v>
      </c>
      <c r="L190" s="28">
        <v>3.2000000000000002E-3</v>
      </c>
      <c r="N190" s="26">
        <v>40764</v>
      </c>
      <c r="O190" s="27">
        <f t="shared" si="8"/>
        <v>-0.42191780821917807</v>
      </c>
      <c r="P190" s="28">
        <v>6.1999999999999998E-3</v>
      </c>
      <c r="HW190" s="14"/>
      <c r="HX190" s="14"/>
      <c r="HY190" s="14"/>
      <c r="HZ190" s="14"/>
    </row>
    <row r="191" spans="2:234" ht="13.2" customHeight="1" x14ac:dyDescent="0.25">
      <c r="B191" s="26">
        <v>40763</v>
      </c>
      <c r="C191" s="27">
        <f t="shared" si="6"/>
        <v>-0.42465753424657532</v>
      </c>
      <c r="D191" s="28">
        <v>2.01918209105E-3</v>
      </c>
      <c r="J191" s="26">
        <v>40763</v>
      </c>
      <c r="K191" s="27">
        <f t="shared" si="7"/>
        <v>-0.42465753424657532</v>
      </c>
      <c r="L191" s="28">
        <v>3.2000000000000002E-3</v>
      </c>
      <c r="N191" s="26">
        <v>40763</v>
      </c>
      <c r="O191" s="27">
        <f t="shared" si="8"/>
        <v>-0.42465753424657532</v>
      </c>
      <c r="P191" s="28">
        <v>6.1999999999999998E-3</v>
      </c>
      <c r="HW191" s="14"/>
      <c r="HX191" s="14"/>
      <c r="HY191" s="14"/>
      <c r="HZ191" s="14"/>
    </row>
    <row r="192" spans="2:234" ht="13.2" customHeight="1" x14ac:dyDescent="0.25">
      <c r="B192" s="26">
        <v>40762</v>
      </c>
      <c r="C192" s="27">
        <f t="shared" si="6"/>
        <v>-0.42739726027397262</v>
      </c>
      <c r="D192" s="28">
        <v>2.01918209105E-3</v>
      </c>
      <c r="J192" s="26">
        <v>40762</v>
      </c>
      <c r="K192" s="27">
        <f t="shared" si="7"/>
        <v>-0.42739726027397262</v>
      </c>
      <c r="L192" s="28">
        <v>3.2000000000000002E-3</v>
      </c>
      <c r="N192" s="26">
        <v>40762</v>
      </c>
      <c r="O192" s="27">
        <f t="shared" si="8"/>
        <v>-0.42739726027397262</v>
      </c>
      <c r="P192" s="28">
        <v>6.1999999999999998E-3</v>
      </c>
      <c r="HW192" s="14"/>
      <c r="HX192" s="14"/>
      <c r="HY192" s="14"/>
      <c r="HZ192" s="14"/>
    </row>
    <row r="193" spans="2:234" ht="13.2" customHeight="1" x14ac:dyDescent="0.25">
      <c r="B193" s="26">
        <v>40761</v>
      </c>
      <c r="C193" s="27">
        <f t="shared" si="6"/>
        <v>-0.43013698630136987</v>
      </c>
      <c r="D193" s="28">
        <v>2.01918209105E-3</v>
      </c>
      <c r="J193" s="26">
        <v>40761</v>
      </c>
      <c r="K193" s="27">
        <f t="shared" si="7"/>
        <v>-0.43013698630136987</v>
      </c>
      <c r="L193" s="28">
        <v>3.2000000000000002E-3</v>
      </c>
      <c r="N193" s="26">
        <v>40761</v>
      </c>
      <c r="O193" s="27">
        <f t="shared" si="8"/>
        <v>-0.43013698630136987</v>
      </c>
      <c r="P193" s="28">
        <v>6.1999999999999998E-3</v>
      </c>
      <c r="HW193" s="14"/>
      <c r="HX193" s="14"/>
      <c r="HY193" s="14"/>
      <c r="HZ193" s="14"/>
    </row>
    <row r="194" spans="2:234" ht="13.2" customHeight="1" x14ac:dyDescent="0.25">
      <c r="B194" s="26">
        <v>40760</v>
      </c>
      <c r="C194" s="27">
        <f t="shared" si="6"/>
        <v>-0.43287671232876712</v>
      </c>
      <c r="D194" s="28">
        <v>2.01918209105E-3</v>
      </c>
      <c r="J194" s="26">
        <v>40760</v>
      </c>
      <c r="K194" s="27">
        <f t="shared" si="7"/>
        <v>-0.43287671232876712</v>
      </c>
      <c r="L194" s="28">
        <v>3.2000000000000002E-3</v>
      </c>
      <c r="N194" s="26">
        <v>40760</v>
      </c>
      <c r="O194" s="27">
        <f t="shared" si="8"/>
        <v>-0.43287671232876712</v>
      </c>
      <c r="P194" s="28">
        <v>6.1999999999999998E-3</v>
      </c>
      <c r="HW194" s="14"/>
      <c r="HX194" s="14"/>
      <c r="HY194" s="14"/>
      <c r="HZ194" s="14"/>
    </row>
    <row r="195" spans="2:234" ht="13.2" customHeight="1" x14ac:dyDescent="0.25">
      <c r="B195" s="26">
        <v>40759</v>
      </c>
      <c r="C195" s="27">
        <f t="shared" si="6"/>
        <v>-0.43561643835616437</v>
      </c>
      <c r="D195" s="28">
        <v>2.01918209105E-3</v>
      </c>
      <c r="J195" s="26">
        <v>40759</v>
      </c>
      <c r="K195" s="27">
        <f t="shared" si="7"/>
        <v>-0.43561643835616437</v>
      </c>
      <c r="L195" s="28">
        <v>3.2000000000000002E-3</v>
      </c>
      <c r="N195" s="26">
        <v>40759</v>
      </c>
      <c r="O195" s="27">
        <f t="shared" si="8"/>
        <v>-0.43561643835616437</v>
      </c>
      <c r="P195" s="28">
        <v>6.1999999999999998E-3</v>
      </c>
      <c r="HW195" s="14"/>
      <c r="HX195" s="14"/>
      <c r="HY195" s="14"/>
      <c r="HZ195" s="14"/>
    </row>
    <row r="196" spans="2:234" ht="13.2" customHeight="1" x14ac:dyDescent="0.25">
      <c r="B196" s="26">
        <v>40758</v>
      </c>
      <c r="C196" s="27">
        <f t="shared" si="6"/>
        <v>-0.43835616438356162</v>
      </c>
      <c r="D196" s="28">
        <v>2.01918209105E-3</v>
      </c>
      <c r="J196" s="26">
        <v>40758</v>
      </c>
      <c r="K196" s="27">
        <f t="shared" si="7"/>
        <v>-0.43835616438356162</v>
      </c>
      <c r="L196" s="28">
        <v>3.2000000000000002E-3</v>
      </c>
      <c r="N196" s="26">
        <v>40758</v>
      </c>
      <c r="O196" s="27">
        <f t="shared" si="8"/>
        <v>-0.43835616438356162</v>
      </c>
      <c r="P196" s="28">
        <v>6.1999999999999998E-3</v>
      </c>
      <c r="HW196" s="14"/>
      <c r="HX196" s="14"/>
      <c r="HY196" s="14"/>
      <c r="HZ196" s="14"/>
    </row>
    <row r="197" spans="2:234" ht="13.2" customHeight="1" x14ac:dyDescent="0.25">
      <c r="B197" s="26">
        <v>40757</v>
      </c>
      <c r="C197" s="27">
        <f t="shared" si="6"/>
        <v>-0.44109589041095892</v>
      </c>
      <c r="D197" s="28">
        <v>2.01918209105E-3</v>
      </c>
      <c r="J197" s="26">
        <v>40757</v>
      </c>
      <c r="K197" s="27">
        <f t="shared" si="7"/>
        <v>-0.44109589041095892</v>
      </c>
      <c r="L197" s="28">
        <v>3.2000000000000002E-3</v>
      </c>
      <c r="N197" s="26">
        <v>40757</v>
      </c>
      <c r="O197" s="27">
        <f t="shared" si="8"/>
        <v>-0.44109589041095892</v>
      </c>
      <c r="P197" s="28">
        <v>6.1999999999999998E-3</v>
      </c>
      <c r="HW197" s="14"/>
      <c r="HX197" s="14"/>
      <c r="HY197" s="14"/>
      <c r="HZ197" s="14"/>
    </row>
    <row r="198" spans="2:234" ht="13.2" customHeight="1" x14ac:dyDescent="0.25">
      <c r="B198" s="26">
        <v>40756</v>
      </c>
      <c r="C198" s="27">
        <f t="shared" si="6"/>
        <v>-0.44383561643835617</v>
      </c>
      <c r="D198" s="28">
        <v>2.01918209105E-3</v>
      </c>
      <c r="J198" s="26">
        <v>40756</v>
      </c>
      <c r="K198" s="27">
        <f t="shared" si="7"/>
        <v>-0.44383561643835617</v>
      </c>
      <c r="L198" s="28">
        <v>3.2000000000000002E-3</v>
      </c>
      <c r="N198" s="26">
        <v>40756</v>
      </c>
      <c r="O198" s="27">
        <f t="shared" si="8"/>
        <v>-0.44383561643835617</v>
      </c>
      <c r="P198" s="28">
        <v>6.1999999999999998E-3</v>
      </c>
      <c r="HW198" s="14"/>
      <c r="HX198" s="14"/>
      <c r="HY198" s="14"/>
      <c r="HZ198" s="14"/>
    </row>
    <row r="199" spans="2:234" ht="13.2" customHeight="1" x14ac:dyDescent="0.25">
      <c r="B199" s="26">
        <v>40755</v>
      </c>
      <c r="C199" s="27">
        <f t="shared" si="6"/>
        <v>-0.44657534246575342</v>
      </c>
      <c r="D199" s="28">
        <v>2.01918209105E-3</v>
      </c>
      <c r="J199" s="26">
        <v>40755</v>
      </c>
      <c r="K199" s="27">
        <f t="shared" si="7"/>
        <v>-0.44657534246575342</v>
      </c>
      <c r="L199" s="28">
        <v>3.2000000000000002E-3</v>
      </c>
      <c r="N199" s="26">
        <v>40755</v>
      </c>
      <c r="O199" s="27">
        <f t="shared" si="8"/>
        <v>-0.44657534246575342</v>
      </c>
      <c r="P199" s="28">
        <v>6.1999999999999998E-3</v>
      </c>
      <c r="HW199" s="14"/>
      <c r="HX199" s="14"/>
      <c r="HY199" s="14"/>
      <c r="HZ199" s="14"/>
    </row>
    <row r="200" spans="2:234" ht="13.2" customHeight="1" x14ac:dyDescent="0.25">
      <c r="B200" s="26">
        <v>40754</v>
      </c>
      <c r="C200" s="27">
        <f t="shared" si="6"/>
        <v>-0.44931506849315067</v>
      </c>
      <c r="D200" s="28">
        <v>2.01918209105E-3</v>
      </c>
      <c r="J200" s="26">
        <v>40754</v>
      </c>
      <c r="K200" s="27">
        <f t="shared" si="7"/>
        <v>-0.44931506849315067</v>
      </c>
      <c r="L200" s="28">
        <v>3.2000000000000002E-3</v>
      </c>
      <c r="N200" s="26">
        <v>40754</v>
      </c>
      <c r="O200" s="27">
        <f t="shared" si="8"/>
        <v>-0.44931506849315067</v>
      </c>
      <c r="P200" s="28">
        <v>6.1999999999999998E-3</v>
      </c>
      <c r="HW200" s="14"/>
      <c r="HX200" s="14"/>
      <c r="HY200" s="14"/>
      <c r="HZ200" s="14"/>
    </row>
    <row r="201" spans="2:234" ht="13.2" customHeight="1" x14ac:dyDescent="0.25">
      <c r="B201" s="26">
        <v>40753</v>
      </c>
      <c r="C201" s="27">
        <f t="shared" si="6"/>
        <v>-0.45205479452054792</v>
      </c>
      <c r="D201" s="28">
        <v>2.01918209105E-3</v>
      </c>
      <c r="J201" s="26">
        <v>40753</v>
      </c>
      <c r="K201" s="27">
        <f t="shared" si="7"/>
        <v>-0.45205479452054792</v>
      </c>
      <c r="L201" s="28">
        <v>3.2000000000000002E-3</v>
      </c>
      <c r="N201" s="26">
        <v>40753</v>
      </c>
      <c r="O201" s="27">
        <f t="shared" si="8"/>
        <v>-0.45205479452054792</v>
      </c>
      <c r="P201" s="28">
        <v>6.1999999999999998E-3</v>
      </c>
      <c r="HW201" s="14"/>
      <c r="HX201" s="14"/>
      <c r="HY201" s="14"/>
      <c r="HZ201" s="14"/>
    </row>
    <row r="202" spans="2:234" ht="13.2" customHeight="1" x14ac:dyDescent="0.25">
      <c r="B202" s="26">
        <v>40752</v>
      </c>
      <c r="C202" s="27">
        <f t="shared" si="6"/>
        <v>-0.45479452054794522</v>
      </c>
      <c r="D202" s="28">
        <v>2.01918209105E-3</v>
      </c>
      <c r="J202" s="26">
        <v>40752</v>
      </c>
      <c r="K202" s="27">
        <f t="shared" si="7"/>
        <v>-0.45479452054794522</v>
      </c>
      <c r="L202" s="28">
        <v>3.2000000000000002E-3</v>
      </c>
      <c r="N202" s="26">
        <v>40752</v>
      </c>
      <c r="O202" s="27">
        <f t="shared" si="8"/>
        <v>-0.45479452054794522</v>
      </c>
      <c r="P202" s="28">
        <v>6.1999999999999998E-3</v>
      </c>
      <c r="HW202" s="14"/>
      <c r="HX202" s="14"/>
      <c r="HY202" s="14"/>
      <c r="HZ202" s="14"/>
    </row>
    <row r="203" spans="2:234" ht="13.2" customHeight="1" x14ac:dyDescent="0.25">
      <c r="B203" s="26">
        <v>40751</v>
      </c>
      <c r="C203" s="27">
        <f t="shared" si="6"/>
        <v>-0.45753424657534247</v>
      </c>
      <c r="D203" s="28">
        <v>2.01918209105E-3</v>
      </c>
      <c r="J203" s="26">
        <v>40751</v>
      </c>
      <c r="K203" s="27">
        <f t="shared" si="7"/>
        <v>-0.45753424657534247</v>
      </c>
      <c r="L203" s="28">
        <v>3.2000000000000002E-3</v>
      </c>
      <c r="N203" s="26">
        <v>40751</v>
      </c>
      <c r="O203" s="27">
        <f t="shared" si="8"/>
        <v>-0.45753424657534247</v>
      </c>
      <c r="P203" s="28">
        <v>6.1999999999999998E-3</v>
      </c>
      <c r="HW203" s="14"/>
      <c r="HX203" s="14"/>
      <c r="HY203" s="14"/>
      <c r="HZ203" s="14"/>
    </row>
    <row r="204" spans="2:234" ht="13.2" customHeight="1" x14ac:dyDescent="0.25">
      <c r="B204" s="26">
        <v>40750</v>
      </c>
      <c r="C204" s="27">
        <f t="shared" si="6"/>
        <v>-0.46027397260273972</v>
      </c>
      <c r="D204" s="28">
        <v>2.01918209105E-3</v>
      </c>
      <c r="J204" s="26">
        <v>40750</v>
      </c>
      <c r="K204" s="27">
        <f t="shared" si="7"/>
        <v>-0.46027397260273972</v>
      </c>
      <c r="L204" s="28">
        <v>3.2000000000000002E-3</v>
      </c>
      <c r="N204" s="26">
        <v>40750</v>
      </c>
      <c r="O204" s="27">
        <f t="shared" si="8"/>
        <v>-0.46027397260273972</v>
      </c>
      <c r="P204" s="28">
        <v>6.1999999999999998E-3</v>
      </c>
      <c r="HW204" s="14"/>
      <c r="HX204" s="14"/>
      <c r="HY204" s="14"/>
      <c r="HZ204" s="14"/>
    </row>
    <row r="205" spans="2:234" ht="13.2" customHeight="1" x14ac:dyDescent="0.25">
      <c r="B205" s="26">
        <v>40749</v>
      </c>
      <c r="C205" s="27">
        <f t="shared" si="6"/>
        <v>-0.46301369863013697</v>
      </c>
      <c r="D205" s="28">
        <v>2.01918209105E-3</v>
      </c>
      <c r="J205" s="26">
        <v>40749</v>
      </c>
      <c r="K205" s="27">
        <f t="shared" si="7"/>
        <v>-0.46301369863013697</v>
      </c>
      <c r="L205" s="28">
        <v>3.2000000000000002E-3</v>
      </c>
      <c r="N205" s="26">
        <v>40749</v>
      </c>
      <c r="O205" s="27">
        <f t="shared" si="8"/>
        <v>-0.46301369863013697</v>
      </c>
      <c r="P205" s="28">
        <v>6.1999999999999998E-3</v>
      </c>
      <c r="HW205" s="14"/>
      <c r="HX205" s="14"/>
      <c r="HY205" s="14"/>
      <c r="HZ205" s="14"/>
    </row>
    <row r="206" spans="2:234" ht="13.2" customHeight="1" x14ac:dyDescent="0.25">
      <c r="B206" s="26">
        <v>40748</v>
      </c>
      <c r="C206" s="27">
        <f t="shared" si="6"/>
        <v>-0.46575342465753422</v>
      </c>
      <c r="D206" s="28">
        <v>2.01918209105E-3</v>
      </c>
      <c r="J206" s="26">
        <v>40748</v>
      </c>
      <c r="K206" s="27">
        <f t="shared" si="7"/>
        <v>-0.46575342465753422</v>
      </c>
      <c r="L206" s="28">
        <v>3.2000000000000002E-3</v>
      </c>
      <c r="N206" s="26">
        <v>40748</v>
      </c>
      <c r="O206" s="27">
        <f t="shared" si="8"/>
        <v>-0.46575342465753422</v>
      </c>
      <c r="P206" s="28">
        <v>6.1999999999999998E-3</v>
      </c>
      <c r="HW206" s="14"/>
      <c r="HX206" s="14"/>
      <c r="HY206" s="14"/>
      <c r="HZ206" s="14"/>
    </row>
    <row r="207" spans="2:234" ht="13.2" customHeight="1" x14ac:dyDescent="0.25">
      <c r="B207" s="26">
        <v>40747</v>
      </c>
      <c r="C207" s="27">
        <f t="shared" si="6"/>
        <v>-0.46849315068493153</v>
      </c>
      <c r="D207" s="28">
        <v>2.01918209105E-3</v>
      </c>
      <c r="J207" s="26">
        <v>40747</v>
      </c>
      <c r="K207" s="27">
        <f t="shared" si="7"/>
        <v>-0.46849315068493153</v>
      </c>
      <c r="L207" s="28">
        <v>3.2000000000000002E-3</v>
      </c>
      <c r="N207" s="26">
        <v>40747</v>
      </c>
      <c r="O207" s="27">
        <f t="shared" si="8"/>
        <v>-0.46849315068493153</v>
      </c>
      <c r="P207" s="28">
        <v>6.1999999999999998E-3</v>
      </c>
      <c r="HW207" s="14"/>
      <c r="HX207" s="14"/>
      <c r="HY207" s="14"/>
      <c r="HZ207" s="14"/>
    </row>
    <row r="208" spans="2:234" ht="13.2" customHeight="1" x14ac:dyDescent="0.25">
      <c r="B208" s="26">
        <v>40746</v>
      </c>
      <c r="C208" s="27">
        <f t="shared" si="6"/>
        <v>-0.47123287671232877</v>
      </c>
      <c r="D208" s="28">
        <v>2.01918209105E-3</v>
      </c>
      <c r="J208" s="26">
        <v>40746</v>
      </c>
      <c r="K208" s="27">
        <f t="shared" si="7"/>
        <v>-0.47123287671232877</v>
      </c>
      <c r="L208" s="28">
        <v>3.2000000000000002E-3</v>
      </c>
      <c r="N208" s="26">
        <v>40746</v>
      </c>
      <c r="O208" s="27">
        <f t="shared" si="8"/>
        <v>-0.47123287671232877</v>
      </c>
      <c r="P208" s="28">
        <v>6.1999999999999998E-3</v>
      </c>
      <c r="HW208" s="14"/>
      <c r="HX208" s="14"/>
      <c r="HY208" s="14"/>
      <c r="HZ208" s="14"/>
    </row>
    <row r="209" spans="2:234" ht="13.2" customHeight="1" x14ac:dyDescent="0.25">
      <c r="B209" s="26">
        <v>40745</v>
      </c>
      <c r="C209" s="27">
        <f t="shared" si="6"/>
        <v>-0.47397260273972602</v>
      </c>
      <c r="D209" s="28">
        <v>2.01918209105E-3</v>
      </c>
      <c r="J209" s="26">
        <v>40745</v>
      </c>
      <c r="K209" s="27">
        <f t="shared" si="7"/>
        <v>-0.47397260273972602</v>
      </c>
      <c r="L209" s="28">
        <v>3.2000000000000002E-3</v>
      </c>
      <c r="N209" s="26">
        <v>40745</v>
      </c>
      <c r="O209" s="27">
        <f t="shared" si="8"/>
        <v>-0.47397260273972602</v>
      </c>
      <c r="P209" s="28">
        <v>6.1999999999999998E-3</v>
      </c>
      <c r="HW209" s="14"/>
      <c r="HX209" s="14"/>
      <c r="HY209" s="14"/>
      <c r="HZ209" s="14"/>
    </row>
    <row r="210" spans="2:234" ht="13.2" customHeight="1" x14ac:dyDescent="0.25">
      <c r="B210" s="26">
        <v>40744</v>
      </c>
      <c r="C210" s="27">
        <f t="shared" si="6"/>
        <v>-0.47671232876712327</v>
      </c>
      <c r="D210" s="28">
        <v>2.01918209105E-3</v>
      </c>
      <c r="J210" s="26">
        <v>40744</v>
      </c>
      <c r="K210" s="27">
        <f t="shared" si="7"/>
        <v>-0.47671232876712327</v>
      </c>
      <c r="L210" s="28">
        <v>3.2000000000000002E-3</v>
      </c>
      <c r="N210" s="26">
        <v>40744</v>
      </c>
      <c r="O210" s="27">
        <f t="shared" si="8"/>
        <v>-0.47671232876712327</v>
      </c>
      <c r="P210" s="28">
        <v>6.1999999999999998E-3</v>
      </c>
      <c r="HW210" s="14"/>
      <c r="HX210" s="14"/>
      <c r="HY210" s="14"/>
      <c r="HZ210" s="14"/>
    </row>
    <row r="211" spans="2:234" ht="13.2" customHeight="1" x14ac:dyDescent="0.25">
      <c r="B211" s="26">
        <v>40743</v>
      </c>
      <c r="C211" s="27">
        <f t="shared" si="6"/>
        <v>-0.47945205479452052</v>
      </c>
      <c r="D211" s="28">
        <v>2.01918209105E-3</v>
      </c>
      <c r="J211" s="26">
        <v>40743</v>
      </c>
      <c r="K211" s="27">
        <f t="shared" si="7"/>
        <v>-0.47945205479452052</v>
      </c>
      <c r="L211" s="28">
        <v>3.2000000000000002E-3</v>
      </c>
      <c r="N211" s="26">
        <v>40743</v>
      </c>
      <c r="O211" s="27">
        <f t="shared" si="8"/>
        <v>-0.47945205479452052</v>
      </c>
      <c r="P211" s="28">
        <v>6.1999999999999998E-3</v>
      </c>
      <c r="HW211" s="14"/>
      <c r="HX211" s="14"/>
      <c r="HY211" s="14"/>
      <c r="HZ211" s="14"/>
    </row>
    <row r="212" spans="2:234" ht="13.2" customHeight="1" x14ac:dyDescent="0.25">
      <c r="B212" s="26">
        <v>40742</v>
      </c>
      <c r="C212" s="27">
        <f t="shared" si="6"/>
        <v>-0.48219178082191783</v>
      </c>
      <c r="D212" s="28">
        <v>2.01918209105E-3</v>
      </c>
      <c r="J212" s="26">
        <v>40742</v>
      </c>
      <c r="K212" s="27">
        <f t="shared" si="7"/>
        <v>-0.48219178082191783</v>
      </c>
      <c r="L212" s="28">
        <v>3.2000000000000002E-3</v>
      </c>
      <c r="N212" s="26">
        <v>40742</v>
      </c>
      <c r="O212" s="27">
        <f t="shared" si="8"/>
        <v>-0.48219178082191783</v>
      </c>
      <c r="P212" s="28">
        <v>6.1999999999999998E-3</v>
      </c>
      <c r="HW212" s="14"/>
      <c r="HX212" s="14"/>
      <c r="HY212" s="14"/>
      <c r="HZ212" s="14"/>
    </row>
    <row r="213" spans="2:234" ht="13.2" customHeight="1" x14ac:dyDescent="0.25">
      <c r="B213" s="26">
        <v>40741</v>
      </c>
      <c r="C213" s="27">
        <f t="shared" si="6"/>
        <v>-0.48493150684931507</v>
      </c>
      <c r="D213" s="28">
        <v>2.01918209105E-3</v>
      </c>
      <c r="J213" s="26">
        <v>40741</v>
      </c>
      <c r="K213" s="27">
        <f t="shared" si="7"/>
        <v>-0.48493150684931507</v>
      </c>
      <c r="L213" s="28">
        <v>3.2000000000000002E-3</v>
      </c>
      <c r="N213" s="26">
        <v>40741</v>
      </c>
      <c r="O213" s="27">
        <f t="shared" si="8"/>
        <v>-0.48493150684931507</v>
      </c>
      <c r="P213" s="28">
        <v>6.1999999999999998E-3</v>
      </c>
      <c r="HW213" s="14"/>
      <c r="HX213" s="14"/>
      <c r="HY213" s="14"/>
      <c r="HZ213" s="14"/>
    </row>
    <row r="214" spans="2:234" ht="13.2" customHeight="1" x14ac:dyDescent="0.25">
      <c r="B214" s="26">
        <v>40740</v>
      </c>
      <c r="C214" s="27">
        <f t="shared" si="6"/>
        <v>-0.48767123287671232</v>
      </c>
      <c r="D214" s="28">
        <v>2.01918209105E-3</v>
      </c>
      <c r="J214" s="26">
        <v>40740</v>
      </c>
      <c r="K214" s="27">
        <f t="shared" si="7"/>
        <v>-0.48767123287671232</v>
      </c>
      <c r="L214" s="28">
        <v>3.2000000000000002E-3</v>
      </c>
      <c r="N214" s="26">
        <v>40740</v>
      </c>
      <c r="O214" s="27">
        <f t="shared" si="8"/>
        <v>-0.48767123287671232</v>
      </c>
      <c r="P214" s="28">
        <v>6.1999999999999998E-3</v>
      </c>
      <c r="HW214" s="14"/>
      <c r="HX214" s="14"/>
      <c r="HY214" s="14"/>
      <c r="HZ214" s="14"/>
    </row>
    <row r="215" spans="2:234" ht="13.2" customHeight="1" x14ac:dyDescent="0.25">
      <c r="B215" s="26">
        <v>40739</v>
      </c>
      <c r="C215" s="27">
        <f t="shared" si="6"/>
        <v>-0.49041095890410957</v>
      </c>
      <c r="D215" s="28">
        <v>2.01918209105E-3</v>
      </c>
      <c r="J215" s="26">
        <v>40739</v>
      </c>
      <c r="K215" s="27">
        <f t="shared" si="7"/>
        <v>-0.49041095890410957</v>
      </c>
      <c r="L215" s="28">
        <v>3.2000000000000002E-3</v>
      </c>
      <c r="N215" s="26">
        <v>40739</v>
      </c>
      <c r="O215" s="27">
        <f t="shared" si="8"/>
        <v>-0.49041095890410957</v>
      </c>
      <c r="P215" s="28">
        <v>6.1999999999999998E-3</v>
      </c>
      <c r="HW215" s="14"/>
      <c r="HX215" s="14"/>
      <c r="HY215" s="14"/>
      <c r="HZ215" s="14"/>
    </row>
    <row r="216" spans="2:234" ht="13.2" customHeight="1" x14ac:dyDescent="0.25">
      <c r="B216" s="26">
        <v>40738</v>
      </c>
      <c r="C216" s="27">
        <f t="shared" si="6"/>
        <v>-0.49315068493150682</v>
      </c>
      <c r="D216" s="28">
        <v>2.01918209105E-3</v>
      </c>
      <c r="J216" s="26">
        <v>40738</v>
      </c>
      <c r="K216" s="27">
        <f t="shared" si="7"/>
        <v>-0.49315068493150682</v>
      </c>
      <c r="L216" s="28">
        <v>3.2000000000000002E-3</v>
      </c>
      <c r="N216" s="26">
        <v>40738</v>
      </c>
      <c r="O216" s="27">
        <f t="shared" si="8"/>
        <v>-0.49315068493150682</v>
      </c>
      <c r="P216" s="28">
        <v>6.1999999999999998E-3</v>
      </c>
      <c r="HW216" s="14"/>
      <c r="HX216" s="14"/>
      <c r="HY216" s="14"/>
      <c r="HZ216" s="14"/>
    </row>
    <row r="217" spans="2:234" ht="13.2" customHeight="1" x14ac:dyDescent="0.25">
      <c r="B217" s="26">
        <v>40737</v>
      </c>
      <c r="C217" s="27">
        <f t="shared" si="6"/>
        <v>-0.49589041095890413</v>
      </c>
      <c r="D217" s="28">
        <v>2.01918209105E-3</v>
      </c>
      <c r="J217" s="26">
        <v>40737</v>
      </c>
      <c r="K217" s="27">
        <f t="shared" si="7"/>
        <v>-0.49589041095890413</v>
      </c>
      <c r="L217" s="28">
        <v>3.2000000000000002E-3</v>
      </c>
      <c r="N217" s="26">
        <v>40737</v>
      </c>
      <c r="O217" s="27">
        <f t="shared" si="8"/>
        <v>-0.49589041095890413</v>
      </c>
      <c r="P217" s="28">
        <v>6.1999999999999998E-3</v>
      </c>
      <c r="HW217" s="14"/>
      <c r="HX217" s="14"/>
      <c r="HY217" s="14"/>
      <c r="HZ217" s="14"/>
    </row>
    <row r="218" spans="2:234" ht="13.2" customHeight="1" x14ac:dyDescent="0.25">
      <c r="B218" s="26">
        <v>40736</v>
      </c>
      <c r="C218" s="27">
        <f t="shared" si="6"/>
        <v>-0.49863013698630138</v>
      </c>
      <c r="D218" s="28">
        <v>2.01918209105E-3</v>
      </c>
      <c r="J218" s="26">
        <v>40736</v>
      </c>
      <c r="K218" s="27">
        <f t="shared" si="7"/>
        <v>-0.49863013698630138</v>
      </c>
      <c r="L218" s="28">
        <v>3.2000000000000002E-3</v>
      </c>
      <c r="N218" s="26">
        <v>40736</v>
      </c>
      <c r="O218" s="27">
        <f t="shared" si="8"/>
        <v>-0.49863013698630138</v>
      </c>
      <c r="P218" s="28">
        <v>6.1999999999999998E-3</v>
      </c>
      <c r="HW218" s="14"/>
      <c r="HX218" s="14"/>
      <c r="HY218" s="14"/>
      <c r="HZ218" s="14"/>
    </row>
    <row r="219" spans="2:234" ht="13.2" customHeight="1" x14ac:dyDescent="0.25">
      <c r="B219" s="26">
        <v>40735</v>
      </c>
      <c r="C219" s="27">
        <f t="shared" si="6"/>
        <v>-0.50136986301369868</v>
      </c>
      <c r="D219" s="28">
        <v>2.01918209105E-3</v>
      </c>
      <c r="J219" s="26">
        <v>40735</v>
      </c>
      <c r="K219" s="27">
        <f t="shared" si="7"/>
        <v>-0.50136986301369868</v>
      </c>
      <c r="L219" s="28">
        <v>3.2000000000000002E-3</v>
      </c>
      <c r="N219" s="26">
        <v>40735</v>
      </c>
      <c r="O219" s="27">
        <f t="shared" si="8"/>
        <v>-0.50136986301369868</v>
      </c>
      <c r="P219" s="28">
        <v>6.1999999999999998E-3</v>
      </c>
      <c r="HW219" s="14"/>
      <c r="HX219" s="14"/>
      <c r="HY219" s="14"/>
      <c r="HZ219" s="14"/>
    </row>
    <row r="220" spans="2:234" ht="13.2" customHeight="1" x14ac:dyDescent="0.25">
      <c r="B220" s="26">
        <v>40734</v>
      </c>
      <c r="C220" s="27">
        <f t="shared" si="6"/>
        <v>-0.50410958904109593</v>
      </c>
      <c r="D220" s="28">
        <v>2.01918209105E-3</v>
      </c>
      <c r="J220" s="26">
        <v>40734</v>
      </c>
      <c r="K220" s="27">
        <f t="shared" si="7"/>
        <v>-0.50410958904109593</v>
      </c>
      <c r="L220" s="28">
        <v>3.2000000000000002E-3</v>
      </c>
      <c r="N220" s="26">
        <v>40734</v>
      </c>
      <c r="O220" s="27">
        <f t="shared" si="8"/>
        <v>-0.50410958904109593</v>
      </c>
      <c r="P220" s="28">
        <v>6.1999999999999998E-3</v>
      </c>
      <c r="HW220" s="14"/>
      <c r="HX220" s="14"/>
      <c r="HY220" s="14"/>
      <c r="HZ220" s="14"/>
    </row>
    <row r="221" spans="2:234" ht="13.2" customHeight="1" x14ac:dyDescent="0.25">
      <c r="B221" s="26">
        <v>40733</v>
      </c>
      <c r="C221" s="27">
        <f t="shared" si="6"/>
        <v>-0.50684931506849318</v>
      </c>
      <c r="D221" s="28">
        <v>2.01918209105E-3</v>
      </c>
      <c r="J221" s="26">
        <v>40733</v>
      </c>
      <c r="K221" s="27">
        <f t="shared" si="7"/>
        <v>-0.50684931506849318</v>
      </c>
      <c r="L221" s="28">
        <v>3.2000000000000002E-3</v>
      </c>
      <c r="N221" s="26">
        <v>40733</v>
      </c>
      <c r="O221" s="27">
        <f t="shared" si="8"/>
        <v>-0.50684931506849318</v>
      </c>
      <c r="P221" s="28">
        <v>6.1999999999999998E-3</v>
      </c>
      <c r="HW221" s="14"/>
      <c r="HX221" s="14"/>
      <c r="HY221" s="14"/>
      <c r="HZ221" s="14"/>
    </row>
    <row r="222" spans="2:234" ht="13.2" customHeight="1" x14ac:dyDescent="0.25">
      <c r="B222" s="26">
        <v>40732</v>
      </c>
      <c r="C222" s="27">
        <f t="shared" si="6"/>
        <v>-0.50958904109589043</v>
      </c>
      <c r="D222" s="28">
        <v>2.01918209105E-3</v>
      </c>
      <c r="J222" s="26">
        <v>40732</v>
      </c>
      <c r="K222" s="27">
        <f t="shared" si="7"/>
        <v>-0.50958904109589043</v>
      </c>
      <c r="L222" s="28">
        <v>3.2000000000000002E-3</v>
      </c>
      <c r="N222" s="26">
        <v>40732</v>
      </c>
      <c r="O222" s="27">
        <f t="shared" si="8"/>
        <v>-0.50958904109589043</v>
      </c>
      <c r="P222" s="28">
        <v>6.1999999999999998E-3</v>
      </c>
      <c r="HW222" s="14"/>
      <c r="HX222" s="14"/>
      <c r="HY222" s="14"/>
      <c r="HZ222" s="14"/>
    </row>
    <row r="223" spans="2:234" ht="13.2" customHeight="1" x14ac:dyDescent="0.25">
      <c r="B223" s="26">
        <v>40731</v>
      </c>
      <c r="C223" s="27">
        <f t="shared" si="6"/>
        <v>-0.51232876712328768</v>
      </c>
      <c r="D223" s="28">
        <v>2.01918209105E-3</v>
      </c>
      <c r="J223" s="26">
        <v>40731</v>
      </c>
      <c r="K223" s="27">
        <f t="shared" si="7"/>
        <v>-0.51232876712328768</v>
      </c>
      <c r="L223" s="28">
        <v>3.2000000000000002E-3</v>
      </c>
      <c r="N223" s="26">
        <v>40731</v>
      </c>
      <c r="O223" s="27">
        <f t="shared" si="8"/>
        <v>-0.51232876712328768</v>
      </c>
      <c r="P223" s="28">
        <v>6.1999999999999998E-3</v>
      </c>
      <c r="HW223" s="14"/>
      <c r="HX223" s="14"/>
      <c r="HY223" s="14"/>
      <c r="HZ223" s="14"/>
    </row>
    <row r="224" spans="2:234" ht="13.2" customHeight="1" x14ac:dyDescent="0.25">
      <c r="B224" s="26">
        <v>40730</v>
      </c>
      <c r="C224" s="27">
        <f t="shared" si="6"/>
        <v>-0.51506849315068493</v>
      </c>
      <c r="D224" s="28">
        <v>2.01918209105E-3</v>
      </c>
      <c r="J224" s="26">
        <v>40730</v>
      </c>
      <c r="K224" s="27">
        <f t="shared" si="7"/>
        <v>-0.51506849315068493</v>
      </c>
      <c r="L224" s="28">
        <v>3.2000000000000002E-3</v>
      </c>
      <c r="N224" s="26">
        <v>40730</v>
      </c>
      <c r="O224" s="27">
        <f t="shared" si="8"/>
        <v>-0.51506849315068493</v>
      </c>
      <c r="P224" s="28">
        <v>6.1999999999999998E-3</v>
      </c>
      <c r="HW224" s="14"/>
      <c r="HX224" s="14"/>
      <c r="HY224" s="14"/>
      <c r="HZ224" s="14"/>
    </row>
    <row r="225" spans="2:234" ht="13.2" customHeight="1" x14ac:dyDescent="0.25">
      <c r="B225" s="26">
        <v>40729</v>
      </c>
      <c r="C225" s="27">
        <f t="shared" si="6"/>
        <v>-0.51780821917808217</v>
      </c>
      <c r="D225" s="28">
        <v>2.01918209105E-3</v>
      </c>
      <c r="J225" s="26">
        <v>40729</v>
      </c>
      <c r="K225" s="27">
        <f t="shared" si="7"/>
        <v>-0.51780821917808217</v>
      </c>
      <c r="L225" s="28">
        <v>3.2000000000000002E-3</v>
      </c>
      <c r="N225" s="26">
        <v>40729</v>
      </c>
      <c r="O225" s="27">
        <f t="shared" si="8"/>
        <v>-0.51780821917808217</v>
      </c>
      <c r="P225" s="28">
        <v>6.1999999999999998E-3</v>
      </c>
      <c r="HW225" s="14"/>
      <c r="HX225" s="14"/>
      <c r="HY225" s="14"/>
      <c r="HZ225" s="14"/>
    </row>
    <row r="226" spans="2:234" ht="13.2" customHeight="1" x14ac:dyDescent="0.25">
      <c r="B226" s="26">
        <v>40728</v>
      </c>
      <c r="C226" s="27">
        <f t="shared" si="6"/>
        <v>-0.52054794520547942</v>
      </c>
      <c r="D226" s="28">
        <v>2.01918209105E-3</v>
      </c>
      <c r="J226" s="26">
        <v>40728</v>
      </c>
      <c r="K226" s="27">
        <f t="shared" si="7"/>
        <v>-0.52054794520547942</v>
      </c>
      <c r="L226" s="28">
        <v>3.2000000000000002E-3</v>
      </c>
      <c r="N226" s="26">
        <v>40728</v>
      </c>
      <c r="O226" s="27">
        <f t="shared" si="8"/>
        <v>-0.52054794520547942</v>
      </c>
      <c r="P226" s="28">
        <v>6.1999999999999998E-3</v>
      </c>
      <c r="HW226" s="14"/>
      <c r="HX226" s="14"/>
      <c r="HY226" s="14"/>
      <c r="HZ226" s="14"/>
    </row>
    <row r="227" spans="2:234" ht="13.2" customHeight="1" x14ac:dyDescent="0.25">
      <c r="B227" s="26">
        <v>40727</v>
      </c>
      <c r="C227" s="27">
        <f t="shared" si="6"/>
        <v>-0.52328767123287667</v>
      </c>
      <c r="D227" s="28">
        <v>2.01918209105E-3</v>
      </c>
      <c r="J227" s="26">
        <v>40727</v>
      </c>
      <c r="K227" s="27">
        <f t="shared" si="7"/>
        <v>-0.52328767123287667</v>
      </c>
      <c r="L227" s="28">
        <v>3.2000000000000002E-3</v>
      </c>
      <c r="N227" s="26">
        <v>40727</v>
      </c>
      <c r="O227" s="27">
        <f t="shared" si="8"/>
        <v>-0.52328767123287667</v>
      </c>
      <c r="P227" s="28">
        <v>6.1999999999999998E-3</v>
      </c>
      <c r="HW227" s="14"/>
      <c r="HX227" s="14"/>
      <c r="HY227" s="14"/>
      <c r="HZ227" s="14"/>
    </row>
    <row r="228" spans="2:234" ht="13.2" customHeight="1" x14ac:dyDescent="0.25">
      <c r="B228" s="26">
        <v>40726</v>
      </c>
      <c r="C228" s="27">
        <f t="shared" si="6"/>
        <v>-0.52602739726027392</v>
      </c>
      <c r="D228" s="28">
        <v>2.01918209105E-3</v>
      </c>
      <c r="J228" s="26">
        <v>40726</v>
      </c>
      <c r="K228" s="27">
        <f t="shared" si="7"/>
        <v>-0.52602739726027392</v>
      </c>
      <c r="L228" s="28">
        <v>3.2000000000000002E-3</v>
      </c>
      <c r="N228" s="26">
        <v>40726</v>
      </c>
      <c r="O228" s="27">
        <f t="shared" si="8"/>
        <v>-0.52602739726027392</v>
      </c>
      <c r="P228" s="28">
        <v>6.1999999999999998E-3</v>
      </c>
      <c r="HW228" s="14"/>
      <c r="HX228" s="14"/>
      <c r="HY228" s="14"/>
      <c r="HZ228" s="14"/>
    </row>
    <row r="229" spans="2:234" ht="13.2" customHeight="1" x14ac:dyDescent="0.25">
      <c r="B229" s="26">
        <v>40725</v>
      </c>
      <c r="C229" s="27">
        <f t="shared" ref="C229:C292" si="9">IF($F$3&lt;B229,1,-1)*YEARFRAC($F$3,B229,3)</f>
        <v>-0.52876712328767128</v>
      </c>
      <c r="D229" s="28">
        <v>2.01918209105E-3</v>
      </c>
      <c r="J229" s="26">
        <v>40725</v>
      </c>
      <c r="K229" s="27">
        <f t="shared" ref="K229:K292" si="10">IF($F$3&lt;J229,1,-1)*YEARFRAC($F$3,J229,3)</f>
        <v>-0.52876712328767128</v>
      </c>
      <c r="L229" s="28">
        <v>3.2000000000000002E-3</v>
      </c>
      <c r="N229" s="26">
        <v>40725</v>
      </c>
      <c r="O229" s="27">
        <f t="shared" ref="O229:O292" si="11">IF($F$3&lt;N229,1,-1)*YEARFRAC($F$3,N229,3)</f>
        <v>-0.52876712328767128</v>
      </c>
      <c r="P229" s="28">
        <v>6.1999999999999998E-3</v>
      </c>
      <c r="HW229" s="14"/>
      <c r="HX229" s="14"/>
      <c r="HY229" s="14"/>
      <c r="HZ229" s="14"/>
    </row>
    <row r="230" spans="2:234" ht="13.2" customHeight="1" x14ac:dyDescent="0.25">
      <c r="B230" s="26">
        <v>40724</v>
      </c>
      <c r="C230" s="27">
        <f t="shared" si="9"/>
        <v>-0.53150684931506853</v>
      </c>
      <c r="D230" s="28">
        <v>2.01918209105E-3</v>
      </c>
      <c r="J230" s="26">
        <v>40724</v>
      </c>
      <c r="K230" s="27">
        <f t="shared" si="10"/>
        <v>-0.53150684931506853</v>
      </c>
      <c r="L230" s="28">
        <v>3.2000000000000002E-3</v>
      </c>
      <c r="N230" s="26">
        <v>40724</v>
      </c>
      <c r="O230" s="27">
        <f t="shared" si="11"/>
        <v>-0.53150684931506853</v>
      </c>
      <c r="P230" s="28">
        <v>6.1999999999999998E-3</v>
      </c>
      <c r="HW230" s="14"/>
      <c r="HX230" s="14"/>
      <c r="HY230" s="14"/>
      <c r="HZ230" s="14"/>
    </row>
    <row r="231" spans="2:234" ht="13.2" customHeight="1" x14ac:dyDescent="0.25">
      <c r="B231" s="26">
        <v>40723</v>
      </c>
      <c r="C231" s="27">
        <f t="shared" si="9"/>
        <v>-0.53424657534246578</v>
      </c>
      <c r="D231" s="28">
        <v>2.01918209105E-3</v>
      </c>
      <c r="J231" s="26">
        <v>40723</v>
      </c>
      <c r="K231" s="27">
        <f t="shared" si="10"/>
        <v>-0.53424657534246578</v>
      </c>
      <c r="L231" s="28">
        <v>3.2000000000000002E-3</v>
      </c>
      <c r="N231" s="26">
        <v>40723</v>
      </c>
      <c r="O231" s="27">
        <f t="shared" si="11"/>
        <v>-0.53424657534246578</v>
      </c>
      <c r="P231" s="28">
        <v>6.1999999999999998E-3</v>
      </c>
      <c r="HW231" s="14"/>
      <c r="HX231" s="14"/>
      <c r="HY231" s="14"/>
      <c r="HZ231" s="14"/>
    </row>
    <row r="232" spans="2:234" ht="13.2" customHeight="1" x14ac:dyDescent="0.25">
      <c r="B232" s="26">
        <v>40722</v>
      </c>
      <c r="C232" s="27">
        <f t="shared" si="9"/>
        <v>-0.53698630136986303</v>
      </c>
      <c r="D232" s="28">
        <v>2.01918209105E-3</v>
      </c>
      <c r="J232" s="26">
        <v>40722</v>
      </c>
      <c r="K232" s="27">
        <f t="shared" si="10"/>
        <v>-0.53698630136986303</v>
      </c>
      <c r="L232" s="28">
        <v>3.2000000000000002E-3</v>
      </c>
      <c r="N232" s="26">
        <v>40722</v>
      </c>
      <c r="O232" s="27">
        <f t="shared" si="11"/>
        <v>-0.53698630136986303</v>
      </c>
      <c r="P232" s="28">
        <v>6.1999999999999998E-3</v>
      </c>
      <c r="HW232" s="14"/>
      <c r="HX232" s="14"/>
      <c r="HY232" s="14"/>
      <c r="HZ232" s="14"/>
    </row>
    <row r="233" spans="2:234" ht="13.2" customHeight="1" x14ac:dyDescent="0.25">
      <c r="B233" s="26">
        <v>40721</v>
      </c>
      <c r="C233" s="27">
        <f t="shared" si="9"/>
        <v>-0.53972602739726028</v>
      </c>
      <c r="D233" s="28">
        <v>2.01918209105E-3</v>
      </c>
      <c r="J233" s="26">
        <v>40721</v>
      </c>
      <c r="K233" s="27">
        <f t="shared" si="10"/>
        <v>-0.53972602739726028</v>
      </c>
      <c r="L233" s="28">
        <v>3.2000000000000002E-3</v>
      </c>
      <c r="N233" s="26">
        <v>40721</v>
      </c>
      <c r="O233" s="27">
        <f t="shared" si="11"/>
        <v>-0.53972602739726028</v>
      </c>
      <c r="P233" s="28">
        <v>6.1999999999999998E-3</v>
      </c>
      <c r="HW233" s="14"/>
      <c r="HX233" s="14"/>
      <c r="HY233" s="14"/>
      <c r="HZ233" s="14"/>
    </row>
    <row r="234" spans="2:234" ht="13.2" customHeight="1" x14ac:dyDescent="0.25">
      <c r="B234" s="26">
        <v>40720</v>
      </c>
      <c r="C234" s="27">
        <f t="shared" si="9"/>
        <v>-0.54246575342465753</v>
      </c>
      <c r="D234" s="28">
        <v>2.01918209105E-3</v>
      </c>
      <c r="J234" s="26">
        <v>40720</v>
      </c>
      <c r="K234" s="27">
        <f t="shared" si="10"/>
        <v>-0.54246575342465753</v>
      </c>
      <c r="L234" s="28">
        <v>3.2000000000000002E-3</v>
      </c>
      <c r="N234" s="26">
        <v>40720</v>
      </c>
      <c r="O234" s="27">
        <f t="shared" si="11"/>
        <v>-0.54246575342465753</v>
      </c>
      <c r="P234" s="28">
        <v>6.1999999999999998E-3</v>
      </c>
      <c r="HW234" s="14"/>
      <c r="HX234" s="14"/>
      <c r="HY234" s="14"/>
      <c r="HZ234" s="14"/>
    </row>
    <row r="235" spans="2:234" ht="13.2" customHeight="1" x14ac:dyDescent="0.25">
      <c r="B235" s="26">
        <v>40719</v>
      </c>
      <c r="C235" s="27">
        <f t="shared" si="9"/>
        <v>-0.54520547945205478</v>
      </c>
      <c r="D235" s="28">
        <v>2.01918209105E-3</v>
      </c>
      <c r="J235" s="26">
        <v>40719</v>
      </c>
      <c r="K235" s="27">
        <f t="shared" si="10"/>
        <v>-0.54520547945205478</v>
      </c>
      <c r="L235" s="28">
        <v>3.2000000000000002E-3</v>
      </c>
      <c r="N235" s="26">
        <v>40719</v>
      </c>
      <c r="O235" s="27">
        <f t="shared" si="11"/>
        <v>-0.54520547945205478</v>
      </c>
      <c r="P235" s="28">
        <v>6.1999999999999998E-3</v>
      </c>
      <c r="HW235" s="14"/>
      <c r="HX235" s="14"/>
      <c r="HY235" s="14"/>
      <c r="HZ235" s="14"/>
    </row>
    <row r="236" spans="2:234" ht="13.2" customHeight="1" x14ac:dyDescent="0.25">
      <c r="B236" s="26">
        <v>40718</v>
      </c>
      <c r="C236" s="27">
        <f t="shared" si="9"/>
        <v>-0.54794520547945202</v>
      </c>
      <c r="D236" s="28">
        <v>2.01918209105E-3</v>
      </c>
      <c r="J236" s="26">
        <v>40718</v>
      </c>
      <c r="K236" s="27">
        <f t="shared" si="10"/>
        <v>-0.54794520547945202</v>
      </c>
      <c r="L236" s="28">
        <v>3.2000000000000002E-3</v>
      </c>
      <c r="N236" s="26">
        <v>40718</v>
      </c>
      <c r="O236" s="27">
        <f t="shared" si="11"/>
        <v>-0.54794520547945202</v>
      </c>
      <c r="P236" s="28">
        <v>6.1999999999999998E-3</v>
      </c>
      <c r="HW236" s="14"/>
      <c r="HX236" s="14"/>
      <c r="HY236" s="14"/>
      <c r="HZ236" s="14"/>
    </row>
    <row r="237" spans="2:234" ht="13.2" customHeight="1" x14ac:dyDescent="0.25">
      <c r="B237" s="26">
        <v>40717</v>
      </c>
      <c r="C237" s="27">
        <f t="shared" si="9"/>
        <v>-0.55068493150684927</v>
      </c>
      <c r="D237" s="28">
        <v>2.01918209105E-3</v>
      </c>
      <c r="J237" s="26">
        <v>40717</v>
      </c>
      <c r="K237" s="27">
        <f t="shared" si="10"/>
        <v>-0.55068493150684927</v>
      </c>
      <c r="L237" s="28">
        <v>3.2000000000000002E-3</v>
      </c>
      <c r="N237" s="26">
        <v>40717</v>
      </c>
      <c r="O237" s="27">
        <f t="shared" si="11"/>
        <v>-0.55068493150684927</v>
      </c>
      <c r="P237" s="28">
        <v>6.1999999999999998E-3</v>
      </c>
      <c r="HW237" s="14"/>
      <c r="HX237" s="14"/>
      <c r="HY237" s="14"/>
      <c r="HZ237" s="14"/>
    </row>
    <row r="238" spans="2:234" ht="13.2" customHeight="1" x14ac:dyDescent="0.25">
      <c r="B238" s="26">
        <v>40716</v>
      </c>
      <c r="C238" s="27">
        <f t="shared" si="9"/>
        <v>-0.55342465753424652</v>
      </c>
      <c r="D238" s="28">
        <v>2.01918209105E-3</v>
      </c>
      <c r="J238" s="26">
        <v>40716</v>
      </c>
      <c r="K238" s="27">
        <f t="shared" si="10"/>
        <v>-0.55342465753424652</v>
      </c>
      <c r="L238" s="28">
        <v>3.2000000000000002E-3</v>
      </c>
      <c r="N238" s="26">
        <v>40716</v>
      </c>
      <c r="O238" s="27">
        <f t="shared" si="11"/>
        <v>-0.55342465753424652</v>
      </c>
      <c r="P238" s="28">
        <v>6.1999999999999998E-3</v>
      </c>
      <c r="HW238" s="14"/>
      <c r="HX238" s="14"/>
      <c r="HY238" s="14"/>
      <c r="HZ238" s="14"/>
    </row>
    <row r="239" spans="2:234" ht="13.2" customHeight="1" x14ac:dyDescent="0.25">
      <c r="B239" s="26">
        <v>40715</v>
      </c>
      <c r="C239" s="27">
        <f t="shared" si="9"/>
        <v>-0.55616438356164388</v>
      </c>
      <c r="D239" s="28">
        <v>2.01918209105E-3</v>
      </c>
      <c r="J239" s="26">
        <v>40715</v>
      </c>
      <c r="K239" s="27">
        <f t="shared" si="10"/>
        <v>-0.55616438356164388</v>
      </c>
      <c r="L239" s="28">
        <v>3.2000000000000002E-3</v>
      </c>
      <c r="N239" s="26">
        <v>40715</v>
      </c>
      <c r="O239" s="27">
        <f t="shared" si="11"/>
        <v>-0.55616438356164388</v>
      </c>
      <c r="P239" s="28">
        <v>6.1999999999999998E-3</v>
      </c>
      <c r="HW239" s="14"/>
      <c r="HX239" s="14"/>
      <c r="HY239" s="14"/>
      <c r="HZ239" s="14"/>
    </row>
    <row r="240" spans="2:234" ht="13.2" customHeight="1" x14ac:dyDescent="0.25">
      <c r="B240" s="26">
        <v>40714</v>
      </c>
      <c r="C240" s="27">
        <f t="shared" si="9"/>
        <v>-0.55890410958904113</v>
      </c>
      <c r="D240" s="28">
        <v>2.01918209105E-3</v>
      </c>
      <c r="J240" s="26">
        <v>40714</v>
      </c>
      <c r="K240" s="27">
        <f t="shared" si="10"/>
        <v>-0.55890410958904113</v>
      </c>
      <c r="L240" s="28">
        <v>3.2000000000000002E-3</v>
      </c>
      <c r="N240" s="26">
        <v>40714</v>
      </c>
      <c r="O240" s="27">
        <f t="shared" si="11"/>
        <v>-0.55890410958904113</v>
      </c>
      <c r="P240" s="28">
        <v>6.1999999999999998E-3</v>
      </c>
      <c r="HW240" s="14"/>
      <c r="HX240" s="14"/>
      <c r="HY240" s="14"/>
      <c r="HZ240" s="14"/>
    </row>
    <row r="241" spans="2:234" ht="13.2" customHeight="1" x14ac:dyDescent="0.25">
      <c r="B241" s="26">
        <v>40713</v>
      </c>
      <c r="C241" s="27">
        <f t="shared" si="9"/>
        <v>-0.56164383561643838</v>
      </c>
      <c r="D241" s="28">
        <v>2.01918209105E-3</v>
      </c>
      <c r="J241" s="26">
        <v>40713</v>
      </c>
      <c r="K241" s="27">
        <f t="shared" si="10"/>
        <v>-0.56164383561643838</v>
      </c>
      <c r="L241" s="28">
        <v>3.2000000000000002E-3</v>
      </c>
      <c r="N241" s="26">
        <v>40713</v>
      </c>
      <c r="O241" s="27">
        <f t="shared" si="11"/>
        <v>-0.56164383561643838</v>
      </c>
      <c r="P241" s="28">
        <v>6.1999999999999998E-3</v>
      </c>
      <c r="HW241" s="14"/>
      <c r="HX241" s="14"/>
      <c r="HY241" s="14"/>
      <c r="HZ241" s="14"/>
    </row>
    <row r="242" spans="2:234" ht="13.2" customHeight="1" x14ac:dyDescent="0.25">
      <c r="B242" s="26">
        <v>40712</v>
      </c>
      <c r="C242" s="27">
        <f t="shared" si="9"/>
        <v>-0.56438356164383563</v>
      </c>
      <c r="D242" s="28">
        <v>2.01918209105E-3</v>
      </c>
      <c r="J242" s="26">
        <v>40712</v>
      </c>
      <c r="K242" s="27">
        <f t="shared" si="10"/>
        <v>-0.56438356164383563</v>
      </c>
      <c r="L242" s="28">
        <v>3.2000000000000002E-3</v>
      </c>
      <c r="N242" s="26">
        <v>40712</v>
      </c>
      <c r="O242" s="27">
        <f t="shared" si="11"/>
        <v>-0.56438356164383563</v>
      </c>
      <c r="P242" s="28">
        <v>6.1999999999999998E-3</v>
      </c>
      <c r="HW242" s="14"/>
      <c r="HX242" s="14"/>
      <c r="HY242" s="14"/>
      <c r="HZ242" s="14"/>
    </row>
    <row r="243" spans="2:234" ht="13.2" customHeight="1" x14ac:dyDescent="0.25">
      <c r="B243" s="26">
        <v>40711</v>
      </c>
      <c r="C243" s="27">
        <f t="shared" si="9"/>
        <v>-0.56712328767123288</v>
      </c>
      <c r="D243" s="28">
        <v>2.01918209105E-3</v>
      </c>
      <c r="J243" s="26">
        <v>40711</v>
      </c>
      <c r="K243" s="27">
        <f t="shared" si="10"/>
        <v>-0.56712328767123288</v>
      </c>
      <c r="L243" s="28">
        <v>3.2000000000000002E-3</v>
      </c>
      <c r="N243" s="26">
        <v>40711</v>
      </c>
      <c r="O243" s="27">
        <f t="shared" si="11"/>
        <v>-0.56712328767123288</v>
      </c>
      <c r="P243" s="28">
        <v>6.1999999999999998E-3</v>
      </c>
      <c r="HW243" s="14"/>
      <c r="HX243" s="14"/>
      <c r="HY243" s="14"/>
      <c r="HZ243" s="14"/>
    </row>
    <row r="244" spans="2:234" ht="13.2" customHeight="1" x14ac:dyDescent="0.25">
      <c r="B244" s="26">
        <v>40710</v>
      </c>
      <c r="C244" s="27">
        <f t="shared" si="9"/>
        <v>-0.56986301369863013</v>
      </c>
      <c r="D244" s="28">
        <v>2.01918209105E-3</v>
      </c>
      <c r="J244" s="26">
        <v>40710</v>
      </c>
      <c r="K244" s="27">
        <f t="shared" si="10"/>
        <v>-0.56986301369863013</v>
      </c>
      <c r="L244" s="28">
        <v>3.2000000000000002E-3</v>
      </c>
      <c r="N244" s="26">
        <v>40710</v>
      </c>
      <c r="O244" s="27">
        <f t="shared" si="11"/>
        <v>-0.56986301369863013</v>
      </c>
      <c r="P244" s="28">
        <v>6.1999999999999998E-3</v>
      </c>
      <c r="HW244" s="14"/>
      <c r="HX244" s="14"/>
      <c r="HY244" s="14"/>
      <c r="HZ244" s="14"/>
    </row>
    <row r="245" spans="2:234" ht="13.2" customHeight="1" x14ac:dyDescent="0.25">
      <c r="B245" s="26">
        <v>40709</v>
      </c>
      <c r="C245" s="27">
        <f t="shared" si="9"/>
        <v>-0.57260273972602738</v>
      </c>
      <c r="D245" s="28">
        <v>2.01918209105E-3</v>
      </c>
      <c r="J245" s="26">
        <v>40709</v>
      </c>
      <c r="K245" s="27">
        <f t="shared" si="10"/>
        <v>-0.57260273972602738</v>
      </c>
      <c r="L245" s="28">
        <v>3.2000000000000002E-3</v>
      </c>
      <c r="N245" s="26">
        <v>40709</v>
      </c>
      <c r="O245" s="27">
        <f t="shared" si="11"/>
        <v>-0.57260273972602738</v>
      </c>
      <c r="P245" s="28">
        <v>6.1999999999999998E-3</v>
      </c>
      <c r="HW245" s="14"/>
      <c r="HX245" s="14"/>
      <c r="HY245" s="14"/>
      <c r="HZ245" s="14"/>
    </row>
    <row r="246" spans="2:234" ht="13.2" customHeight="1" x14ac:dyDescent="0.25">
      <c r="B246" s="26">
        <v>40708</v>
      </c>
      <c r="C246" s="27">
        <f t="shared" si="9"/>
        <v>-0.57534246575342463</v>
      </c>
      <c r="D246" s="28">
        <v>2.01918209105E-3</v>
      </c>
      <c r="J246" s="26">
        <v>40708</v>
      </c>
      <c r="K246" s="27">
        <f t="shared" si="10"/>
        <v>-0.57534246575342463</v>
      </c>
      <c r="L246" s="28">
        <v>3.2000000000000002E-3</v>
      </c>
      <c r="N246" s="26">
        <v>40708</v>
      </c>
      <c r="O246" s="27">
        <f t="shared" si="11"/>
        <v>-0.57534246575342463</v>
      </c>
      <c r="P246" s="28">
        <v>6.1999999999999998E-3</v>
      </c>
      <c r="HW246" s="14"/>
      <c r="HX246" s="14"/>
      <c r="HY246" s="14"/>
      <c r="HZ246" s="14"/>
    </row>
    <row r="247" spans="2:234" ht="13.2" customHeight="1" x14ac:dyDescent="0.25">
      <c r="B247" s="26">
        <v>40707</v>
      </c>
      <c r="C247" s="27">
        <f t="shared" si="9"/>
        <v>-0.57808219178082187</v>
      </c>
      <c r="D247" s="28">
        <v>2.01918209105E-3</v>
      </c>
      <c r="J247" s="26">
        <v>40707</v>
      </c>
      <c r="K247" s="27">
        <f t="shared" si="10"/>
        <v>-0.57808219178082187</v>
      </c>
      <c r="L247" s="28">
        <v>3.2000000000000002E-3</v>
      </c>
      <c r="N247" s="26">
        <v>40707</v>
      </c>
      <c r="O247" s="27">
        <f t="shared" si="11"/>
        <v>-0.57808219178082187</v>
      </c>
      <c r="P247" s="28">
        <v>6.1999999999999998E-3</v>
      </c>
      <c r="HW247" s="14"/>
      <c r="HX247" s="14"/>
      <c r="HY247" s="14"/>
      <c r="HZ247" s="14"/>
    </row>
    <row r="248" spans="2:234" ht="13.2" customHeight="1" x14ac:dyDescent="0.25">
      <c r="B248" s="26">
        <v>40706</v>
      </c>
      <c r="C248" s="27">
        <f t="shared" si="9"/>
        <v>-0.58082191780821912</v>
      </c>
      <c r="D248" s="28">
        <v>2.01918209105E-3</v>
      </c>
      <c r="J248" s="26">
        <v>40706</v>
      </c>
      <c r="K248" s="27">
        <f t="shared" si="10"/>
        <v>-0.58082191780821912</v>
      </c>
      <c r="L248" s="28">
        <v>3.2000000000000002E-3</v>
      </c>
      <c r="N248" s="26">
        <v>40706</v>
      </c>
      <c r="O248" s="27">
        <f t="shared" si="11"/>
        <v>-0.58082191780821912</v>
      </c>
      <c r="P248" s="28">
        <v>6.1999999999999998E-3</v>
      </c>
      <c r="HW248" s="14"/>
      <c r="HX248" s="14"/>
      <c r="HY248" s="14"/>
      <c r="HZ248" s="14"/>
    </row>
    <row r="249" spans="2:234" ht="13.2" customHeight="1" x14ac:dyDescent="0.25">
      <c r="B249" s="26">
        <v>40705</v>
      </c>
      <c r="C249" s="27">
        <f t="shared" si="9"/>
        <v>-0.58356164383561648</v>
      </c>
      <c r="D249" s="28">
        <v>2.01918209105E-3</v>
      </c>
      <c r="J249" s="26">
        <v>40705</v>
      </c>
      <c r="K249" s="27">
        <f t="shared" si="10"/>
        <v>-0.58356164383561648</v>
      </c>
      <c r="L249" s="28">
        <v>3.2000000000000002E-3</v>
      </c>
      <c r="N249" s="26">
        <v>40705</v>
      </c>
      <c r="O249" s="27">
        <f t="shared" si="11"/>
        <v>-0.58356164383561648</v>
      </c>
      <c r="P249" s="28">
        <v>6.1999999999999998E-3</v>
      </c>
      <c r="HW249" s="14"/>
      <c r="HX249" s="14"/>
      <c r="HY249" s="14"/>
      <c r="HZ249" s="14"/>
    </row>
    <row r="250" spans="2:234" ht="13.2" customHeight="1" x14ac:dyDescent="0.25">
      <c r="B250" s="26">
        <v>40704</v>
      </c>
      <c r="C250" s="27">
        <f t="shared" si="9"/>
        <v>-0.58630136986301373</v>
      </c>
      <c r="D250" s="28">
        <v>2.01918209105E-3</v>
      </c>
      <c r="J250" s="26">
        <v>40704</v>
      </c>
      <c r="K250" s="27">
        <f t="shared" si="10"/>
        <v>-0.58630136986301373</v>
      </c>
      <c r="L250" s="28">
        <v>3.2000000000000002E-3</v>
      </c>
      <c r="N250" s="26">
        <v>40704</v>
      </c>
      <c r="O250" s="27">
        <f t="shared" si="11"/>
        <v>-0.58630136986301373</v>
      </c>
      <c r="P250" s="28">
        <v>6.1999999999999998E-3</v>
      </c>
      <c r="HW250" s="14"/>
      <c r="HX250" s="14"/>
      <c r="HY250" s="14"/>
      <c r="HZ250" s="14"/>
    </row>
    <row r="251" spans="2:234" ht="13.2" customHeight="1" x14ac:dyDescent="0.25">
      <c r="B251" s="26">
        <v>40703</v>
      </c>
      <c r="C251" s="27">
        <f t="shared" si="9"/>
        <v>-0.58904109589041098</v>
      </c>
      <c r="D251" s="28">
        <v>2.01918209105E-3</v>
      </c>
      <c r="J251" s="26">
        <v>40703</v>
      </c>
      <c r="K251" s="27">
        <f t="shared" si="10"/>
        <v>-0.58904109589041098</v>
      </c>
      <c r="L251" s="28">
        <v>3.2000000000000002E-3</v>
      </c>
      <c r="N251" s="26">
        <v>40703</v>
      </c>
      <c r="O251" s="27">
        <f t="shared" si="11"/>
        <v>-0.58904109589041098</v>
      </c>
      <c r="P251" s="28">
        <v>6.1999999999999998E-3</v>
      </c>
      <c r="HW251" s="14"/>
      <c r="HX251" s="14"/>
      <c r="HY251" s="14"/>
      <c r="HZ251" s="14"/>
    </row>
    <row r="252" spans="2:234" ht="13.2" customHeight="1" x14ac:dyDescent="0.25">
      <c r="B252" s="26">
        <v>40702</v>
      </c>
      <c r="C252" s="27">
        <f t="shared" si="9"/>
        <v>-0.59178082191780823</v>
      </c>
      <c r="D252" s="28">
        <v>2.01918209105E-3</v>
      </c>
      <c r="J252" s="26">
        <v>40702</v>
      </c>
      <c r="K252" s="27">
        <f t="shared" si="10"/>
        <v>-0.59178082191780823</v>
      </c>
      <c r="L252" s="28">
        <v>3.2000000000000002E-3</v>
      </c>
      <c r="N252" s="26">
        <v>40702</v>
      </c>
      <c r="O252" s="27">
        <f t="shared" si="11"/>
        <v>-0.59178082191780823</v>
      </c>
      <c r="P252" s="28">
        <v>6.1999999999999998E-3</v>
      </c>
      <c r="HW252" s="14"/>
      <c r="HX252" s="14"/>
      <c r="HY252" s="14"/>
      <c r="HZ252" s="14"/>
    </row>
    <row r="253" spans="2:234" ht="13.2" customHeight="1" x14ac:dyDescent="0.25">
      <c r="B253" s="26">
        <v>40701</v>
      </c>
      <c r="C253" s="27">
        <f t="shared" si="9"/>
        <v>-0.59452054794520548</v>
      </c>
      <c r="D253" s="28">
        <v>2.01918209105E-3</v>
      </c>
      <c r="J253" s="26">
        <v>40701</v>
      </c>
      <c r="K253" s="27">
        <f t="shared" si="10"/>
        <v>-0.59452054794520548</v>
      </c>
      <c r="L253" s="28">
        <v>3.2000000000000002E-3</v>
      </c>
      <c r="N253" s="26">
        <v>40701</v>
      </c>
      <c r="O253" s="27">
        <f t="shared" si="11"/>
        <v>-0.59452054794520548</v>
      </c>
      <c r="P253" s="28">
        <v>6.1999999999999998E-3</v>
      </c>
      <c r="HW253" s="14"/>
      <c r="HX253" s="14"/>
      <c r="HY253" s="14"/>
      <c r="HZ253" s="14"/>
    </row>
    <row r="254" spans="2:234" ht="13.2" customHeight="1" x14ac:dyDescent="0.25">
      <c r="B254" s="26">
        <v>40700</v>
      </c>
      <c r="C254" s="27">
        <f t="shared" si="9"/>
        <v>-0.59726027397260273</v>
      </c>
      <c r="D254" s="28">
        <v>2.01918209105E-3</v>
      </c>
      <c r="J254" s="26">
        <v>40700</v>
      </c>
      <c r="K254" s="27">
        <f t="shared" si="10"/>
        <v>-0.59726027397260273</v>
      </c>
      <c r="L254" s="28">
        <v>3.2000000000000002E-3</v>
      </c>
      <c r="N254" s="26">
        <v>40700</v>
      </c>
      <c r="O254" s="27">
        <f t="shared" si="11"/>
        <v>-0.59726027397260273</v>
      </c>
      <c r="P254" s="28">
        <v>6.1999999999999998E-3</v>
      </c>
      <c r="HW254" s="14"/>
      <c r="HX254" s="14"/>
      <c r="HY254" s="14"/>
      <c r="HZ254" s="14"/>
    </row>
    <row r="255" spans="2:234" ht="13.2" customHeight="1" x14ac:dyDescent="0.25">
      <c r="B255" s="26">
        <v>40699</v>
      </c>
      <c r="C255" s="27">
        <f t="shared" si="9"/>
        <v>-0.6</v>
      </c>
      <c r="D255" s="28">
        <v>2.01918209105E-3</v>
      </c>
      <c r="J255" s="26">
        <v>40699</v>
      </c>
      <c r="K255" s="27">
        <f t="shared" si="10"/>
        <v>-0.6</v>
      </c>
      <c r="L255" s="28">
        <v>3.2000000000000002E-3</v>
      </c>
      <c r="N255" s="26">
        <v>40699</v>
      </c>
      <c r="O255" s="27">
        <f t="shared" si="11"/>
        <v>-0.6</v>
      </c>
      <c r="P255" s="28">
        <v>6.1999999999999998E-3</v>
      </c>
      <c r="HW255" s="14"/>
      <c r="HX255" s="14"/>
      <c r="HY255" s="14"/>
      <c r="HZ255" s="14"/>
    </row>
    <row r="256" spans="2:234" ht="13.2" customHeight="1" x14ac:dyDescent="0.25">
      <c r="B256" s="26">
        <v>40698</v>
      </c>
      <c r="C256" s="27">
        <f t="shared" si="9"/>
        <v>-0.60273972602739723</v>
      </c>
      <c r="D256" s="28">
        <v>2.01918209105E-3</v>
      </c>
      <c r="J256" s="26">
        <v>40698</v>
      </c>
      <c r="K256" s="27">
        <f t="shared" si="10"/>
        <v>-0.60273972602739723</v>
      </c>
      <c r="L256" s="28">
        <v>3.2000000000000002E-3</v>
      </c>
      <c r="N256" s="26">
        <v>40698</v>
      </c>
      <c r="O256" s="27">
        <f t="shared" si="11"/>
        <v>-0.60273972602739723</v>
      </c>
      <c r="P256" s="28">
        <v>6.1999999999999998E-3</v>
      </c>
      <c r="HW256" s="14"/>
      <c r="HX256" s="14"/>
      <c r="HY256" s="14"/>
      <c r="HZ256" s="14"/>
    </row>
    <row r="257" spans="2:234" ht="13.2" customHeight="1" x14ac:dyDescent="0.25">
      <c r="B257" s="26">
        <v>40697</v>
      </c>
      <c r="C257" s="27">
        <f t="shared" si="9"/>
        <v>-0.60547945205479448</v>
      </c>
      <c r="D257" s="28">
        <v>2.01918209105E-3</v>
      </c>
      <c r="J257" s="26">
        <v>40697</v>
      </c>
      <c r="K257" s="27">
        <f t="shared" si="10"/>
        <v>-0.60547945205479448</v>
      </c>
      <c r="L257" s="28">
        <v>3.2000000000000002E-3</v>
      </c>
      <c r="N257" s="26">
        <v>40697</v>
      </c>
      <c r="O257" s="27">
        <f t="shared" si="11"/>
        <v>-0.60547945205479448</v>
      </c>
      <c r="P257" s="28">
        <v>6.1999999999999998E-3</v>
      </c>
      <c r="HW257" s="14"/>
      <c r="HX257" s="14"/>
      <c r="HY257" s="14"/>
      <c r="HZ257" s="14"/>
    </row>
    <row r="258" spans="2:234" ht="13.2" customHeight="1" x14ac:dyDescent="0.25">
      <c r="B258" s="26">
        <v>40696</v>
      </c>
      <c r="C258" s="27">
        <f t="shared" si="9"/>
        <v>-0.60821917808219184</v>
      </c>
      <c r="D258" s="28">
        <v>2.01918209105E-3</v>
      </c>
      <c r="J258" s="26">
        <v>40696</v>
      </c>
      <c r="K258" s="27">
        <f t="shared" si="10"/>
        <v>-0.60821917808219184</v>
      </c>
      <c r="L258" s="28">
        <v>3.2000000000000002E-3</v>
      </c>
      <c r="N258" s="26">
        <v>40696</v>
      </c>
      <c r="O258" s="27">
        <f t="shared" si="11"/>
        <v>-0.60821917808219184</v>
      </c>
      <c r="P258" s="28">
        <v>6.1999999999999998E-3</v>
      </c>
      <c r="HW258" s="14"/>
      <c r="HX258" s="14"/>
      <c r="HY258" s="14"/>
      <c r="HZ258" s="14"/>
    </row>
    <row r="259" spans="2:234" ht="13.2" customHeight="1" x14ac:dyDescent="0.25">
      <c r="B259" s="26">
        <v>40695</v>
      </c>
      <c r="C259" s="27">
        <f t="shared" si="9"/>
        <v>-0.61095890410958908</v>
      </c>
      <c r="D259" s="28">
        <v>2.01918209105E-3</v>
      </c>
      <c r="J259" s="26">
        <v>40695</v>
      </c>
      <c r="K259" s="27">
        <f t="shared" si="10"/>
        <v>-0.61095890410958908</v>
      </c>
      <c r="L259" s="28">
        <v>3.2000000000000002E-3</v>
      </c>
      <c r="N259" s="26">
        <v>40695</v>
      </c>
      <c r="O259" s="27">
        <f t="shared" si="11"/>
        <v>-0.61095890410958908</v>
      </c>
      <c r="P259" s="28">
        <v>6.1999999999999998E-3</v>
      </c>
      <c r="HW259" s="14"/>
      <c r="HX259" s="14"/>
      <c r="HY259" s="14"/>
      <c r="HZ259" s="14"/>
    </row>
    <row r="260" spans="2:234" ht="13.2" customHeight="1" x14ac:dyDescent="0.25">
      <c r="B260" s="26">
        <v>40694</v>
      </c>
      <c r="C260" s="27">
        <f t="shared" si="9"/>
        <v>-0.61369863013698633</v>
      </c>
      <c r="D260" s="28">
        <v>2.01918209105E-3</v>
      </c>
      <c r="J260" s="26">
        <v>40694</v>
      </c>
      <c r="K260" s="27">
        <f t="shared" si="10"/>
        <v>-0.61369863013698633</v>
      </c>
      <c r="L260" s="28">
        <v>3.2000000000000002E-3</v>
      </c>
      <c r="N260" s="26">
        <v>40694</v>
      </c>
      <c r="O260" s="27">
        <f t="shared" si="11"/>
        <v>-0.61369863013698633</v>
      </c>
      <c r="P260" s="28">
        <v>6.1999999999999998E-3</v>
      </c>
      <c r="HW260" s="14"/>
      <c r="HX260" s="14"/>
      <c r="HY260" s="14"/>
      <c r="HZ260" s="14"/>
    </row>
    <row r="261" spans="2:234" ht="13.2" customHeight="1" x14ac:dyDescent="0.25">
      <c r="B261" s="26">
        <v>40693</v>
      </c>
      <c r="C261" s="27">
        <f t="shared" si="9"/>
        <v>-0.61643835616438358</v>
      </c>
      <c r="D261" s="28">
        <v>2.01918209105E-3</v>
      </c>
      <c r="J261" s="26">
        <v>40693</v>
      </c>
      <c r="K261" s="27">
        <f t="shared" si="10"/>
        <v>-0.61643835616438358</v>
      </c>
      <c r="L261" s="28">
        <v>3.2000000000000002E-3</v>
      </c>
      <c r="N261" s="26">
        <v>40693</v>
      </c>
      <c r="O261" s="27">
        <f t="shared" si="11"/>
        <v>-0.61643835616438358</v>
      </c>
      <c r="P261" s="28">
        <v>6.1999999999999998E-3</v>
      </c>
      <c r="HW261" s="14"/>
      <c r="HX261" s="14"/>
      <c r="HY261" s="14"/>
      <c r="HZ261" s="14"/>
    </row>
    <row r="262" spans="2:234" ht="13.2" customHeight="1" x14ac:dyDescent="0.25">
      <c r="B262" s="26">
        <v>40692</v>
      </c>
      <c r="C262" s="27">
        <f t="shared" si="9"/>
        <v>-0.61917808219178083</v>
      </c>
      <c r="D262" s="28">
        <v>2.01918209105E-3</v>
      </c>
      <c r="J262" s="26">
        <v>40692</v>
      </c>
      <c r="K262" s="27">
        <f t="shared" si="10"/>
        <v>-0.61917808219178083</v>
      </c>
      <c r="L262" s="28">
        <v>3.2000000000000002E-3</v>
      </c>
      <c r="N262" s="26">
        <v>40692</v>
      </c>
      <c r="O262" s="27">
        <f t="shared" si="11"/>
        <v>-0.61917808219178083</v>
      </c>
      <c r="P262" s="28">
        <v>6.1999999999999998E-3</v>
      </c>
      <c r="HW262" s="14"/>
      <c r="HX262" s="14"/>
      <c r="HY262" s="14"/>
      <c r="HZ262" s="14"/>
    </row>
    <row r="263" spans="2:234" ht="13.2" customHeight="1" x14ac:dyDescent="0.25">
      <c r="B263" s="26">
        <v>40691</v>
      </c>
      <c r="C263" s="27">
        <f t="shared" si="9"/>
        <v>-0.62191780821917808</v>
      </c>
      <c r="D263" s="28">
        <v>2.01918209105E-3</v>
      </c>
      <c r="J263" s="26">
        <v>40691</v>
      </c>
      <c r="K263" s="27">
        <f t="shared" si="10"/>
        <v>-0.62191780821917808</v>
      </c>
      <c r="L263" s="28">
        <v>3.2000000000000002E-3</v>
      </c>
      <c r="N263" s="26">
        <v>40691</v>
      </c>
      <c r="O263" s="27">
        <f t="shared" si="11"/>
        <v>-0.62191780821917808</v>
      </c>
      <c r="P263" s="28">
        <v>6.1999999999999998E-3</v>
      </c>
      <c r="HW263" s="14"/>
      <c r="HX263" s="14"/>
      <c r="HY263" s="14"/>
      <c r="HZ263" s="14"/>
    </row>
    <row r="264" spans="2:234" ht="13.2" customHeight="1" x14ac:dyDescent="0.25">
      <c r="B264" s="26">
        <v>40690</v>
      </c>
      <c r="C264" s="27">
        <f t="shared" si="9"/>
        <v>-0.62465753424657533</v>
      </c>
      <c r="D264" s="28">
        <v>2.01918209105E-3</v>
      </c>
      <c r="J264" s="26">
        <v>40690</v>
      </c>
      <c r="K264" s="27">
        <f t="shared" si="10"/>
        <v>-0.62465753424657533</v>
      </c>
      <c r="L264" s="28">
        <v>3.2000000000000002E-3</v>
      </c>
      <c r="N264" s="26">
        <v>40690</v>
      </c>
      <c r="O264" s="27">
        <f t="shared" si="11"/>
        <v>-0.62465753424657533</v>
      </c>
      <c r="P264" s="28">
        <v>6.1999999999999998E-3</v>
      </c>
      <c r="HW264" s="14"/>
      <c r="HX264" s="14"/>
      <c r="HY264" s="14"/>
      <c r="HZ264" s="14"/>
    </row>
    <row r="265" spans="2:234" ht="13.2" customHeight="1" x14ac:dyDescent="0.25">
      <c r="B265" s="26">
        <v>40689</v>
      </c>
      <c r="C265" s="27">
        <f t="shared" si="9"/>
        <v>-0.62739726027397258</v>
      </c>
      <c r="D265" s="28">
        <v>2.01918209105E-3</v>
      </c>
      <c r="J265" s="26">
        <v>40689</v>
      </c>
      <c r="K265" s="27">
        <f t="shared" si="10"/>
        <v>-0.62739726027397258</v>
      </c>
      <c r="L265" s="28">
        <v>3.2000000000000002E-3</v>
      </c>
      <c r="N265" s="26">
        <v>40689</v>
      </c>
      <c r="O265" s="27">
        <f t="shared" si="11"/>
        <v>-0.62739726027397258</v>
      </c>
      <c r="P265" s="28">
        <v>6.1999999999999998E-3</v>
      </c>
      <c r="HW265" s="14"/>
      <c r="HX265" s="14"/>
      <c r="HY265" s="14"/>
      <c r="HZ265" s="14"/>
    </row>
    <row r="266" spans="2:234" ht="13.2" customHeight="1" x14ac:dyDescent="0.25">
      <c r="B266" s="26">
        <v>40688</v>
      </c>
      <c r="C266" s="27">
        <f t="shared" si="9"/>
        <v>-0.63013698630136983</v>
      </c>
      <c r="D266" s="28">
        <v>2.01918209105E-3</v>
      </c>
      <c r="J266" s="26">
        <v>40688</v>
      </c>
      <c r="K266" s="27">
        <f t="shared" si="10"/>
        <v>-0.63013698630136983</v>
      </c>
      <c r="L266" s="28">
        <v>3.2000000000000002E-3</v>
      </c>
      <c r="N266" s="26">
        <v>40688</v>
      </c>
      <c r="O266" s="27">
        <f t="shared" si="11"/>
        <v>-0.63013698630136983</v>
      </c>
      <c r="P266" s="28">
        <v>6.1999999999999998E-3</v>
      </c>
      <c r="HW266" s="14"/>
      <c r="HX266" s="14"/>
      <c r="HY266" s="14"/>
      <c r="HZ266" s="14"/>
    </row>
    <row r="267" spans="2:234" ht="13.2" customHeight="1" x14ac:dyDescent="0.25">
      <c r="B267" s="26">
        <v>40687</v>
      </c>
      <c r="C267" s="27">
        <f t="shared" si="9"/>
        <v>-0.63287671232876708</v>
      </c>
      <c r="D267" s="28">
        <v>2.01918209105E-3</v>
      </c>
      <c r="J267" s="26">
        <v>40687</v>
      </c>
      <c r="K267" s="27">
        <f t="shared" si="10"/>
        <v>-0.63287671232876708</v>
      </c>
      <c r="L267" s="28">
        <v>3.2000000000000002E-3</v>
      </c>
      <c r="N267" s="26">
        <v>40687</v>
      </c>
      <c r="O267" s="27">
        <f t="shared" si="11"/>
        <v>-0.63287671232876708</v>
      </c>
      <c r="P267" s="28">
        <v>6.1999999999999998E-3</v>
      </c>
      <c r="HW267" s="14"/>
      <c r="HX267" s="14"/>
      <c r="HY267" s="14"/>
      <c r="HZ267" s="14"/>
    </row>
    <row r="268" spans="2:234" ht="13.2" customHeight="1" x14ac:dyDescent="0.25">
      <c r="B268" s="26">
        <v>40686</v>
      </c>
      <c r="C268" s="27">
        <f t="shared" si="9"/>
        <v>-0.63561643835616444</v>
      </c>
      <c r="D268" s="28">
        <v>2.01918209105E-3</v>
      </c>
      <c r="J268" s="26">
        <v>40686</v>
      </c>
      <c r="K268" s="27">
        <f t="shared" si="10"/>
        <v>-0.63561643835616444</v>
      </c>
      <c r="L268" s="28">
        <v>3.2000000000000002E-3</v>
      </c>
      <c r="N268" s="26">
        <v>40686</v>
      </c>
      <c r="O268" s="27">
        <f t="shared" si="11"/>
        <v>-0.63561643835616444</v>
      </c>
      <c r="P268" s="28">
        <v>6.1999999999999998E-3</v>
      </c>
      <c r="HW268" s="14"/>
      <c r="HX268" s="14"/>
      <c r="HY268" s="14"/>
      <c r="HZ268" s="14"/>
    </row>
    <row r="269" spans="2:234" ht="13.2" customHeight="1" x14ac:dyDescent="0.25">
      <c r="B269" s="26">
        <v>40685</v>
      </c>
      <c r="C269" s="27">
        <f t="shared" si="9"/>
        <v>-0.63835616438356169</v>
      </c>
      <c r="D269" s="28">
        <v>2.01918209105E-3</v>
      </c>
      <c r="J269" s="26">
        <v>40685</v>
      </c>
      <c r="K269" s="27">
        <f t="shared" si="10"/>
        <v>-0.63835616438356169</v>
      </c>
      <c r="L269" s="28">
        <v>3.2000000000000002E-3</v>
      </c>
      <c r="N269" s="26">
        <v>40685</v>
      </c>
      <c r="O269" s="27">
        <f t="shared" si="11"/>
        <v>-0.63835616438356169</v>
      </c>
      <c r="P269" s="28">
        <v>6.1999999999999998E-3</v>
      </c>
      <c r="HW269" s="14"/>
      <c r="HX269" s="14"/>
      <c r="HY269" s="14"/>
      <c r="HZ269" s="14"/>
    </row>
    <row r="270" spans="2:234" ht="13.2" customHeight="1" x14ac:dyDescent="0.25">
      <c r="B270" s="26">
        <v>40684</v>
      </c>
      <c r="C270" s="27">
        <f t="shared" si="9"/>
        <v>-0.64109589041095894</v>
      </c>
      <c r="D270" s="28">
        <v>2.01918209105E-3</v>
      </c>
      <c r="J270" s="26">
        <v>40684</v>
      </c>
      <c r="K270" s="27">
        <f t="shared" si="10"/>
        <v>-0.64109589041095894</v>
      </c>
      <c r="L270" s="28">
        <v>3.2000000000000002E-3</v>
      </c>
      <c r="N270" s="26">
        <v>40684</v>
      </c>
      <c r="O270" s="27">
        <f t="shared" si="11"/>
        <v>-0.64109589041095894</v>
      </c>
      <c r="P270" s="28">
        <v>6.1999999999999998E-3</v>
      </c>
      <c r="HW270" s="14"/>
      <c r="HX270" s="14"/>
      <c r="HY270" s="14"/>
      <c r="HZ270" s="14"/>
    </row>
    <row r="271" spans="2:234" ht="13.2" customHeight="1" x14ac:dyDescent="0.25">
      <c r="B271" s="26">
        <v>40683</v>
      </c>
      <c r="C271" s="27">
        <f t="shared" si="9"/>
        <v>-0.64383561643835618</v>
      </c>
      <c r="D271" s="28">
        <v>2.01918209105E-3</v>
      </c>
      <c r="J271" s="26">
        <v>40683</v>
      </c>
      <c r="K271" s="27">
        <f t="shared" si="10"/>
        <v>-0.64383561643835618</v>
      </c>
      <c r="L271" s="28">
        <v>3.2000000000000002E-3</v>
      </c>
      <c r="N271" s="26">
        <v>40683</v>
      </c>
      <c r="O271" s="27">
        <f t="shared" si="11"/>
        <v>-0.64383561643835618</v>
      </c>
      <c r="P271" s="28">
        <v>6.1999999999999998E-3</v>
      </c>
      <c r="HW271" s="14"/>
      <c r="HX271" s="14"/>
      <c r="HY271" s="14"/>
      <c r="HZ271" s="14"/>
    </row>
    <row r="272" spans="2:234" ht="13.2" customHeight="1" x14ac:dyDescent="0.25">
      <c r="B272" s="26">
        <v>40682</v>
      </c>
      <c r="C272" s="27">
        <f t="shared" si="9"/>
        <v>-0.64657534246575343</v>
      </c>
      <c r="D272" s="28">
        <v>2.01918209105E-3</v>
      </c>
      <c r="J272" s="26">
        <v>40682</v>
      </c>
      <c r="K272" s="27">
        <f t="shared" si="10"/>
        <v>-0.64657534246575343</v>
      </c>
      <c r="L272" s="28">
        <v>3.2000000000000002E-3</v>
      </c>
      <c r="N272" s="26">
        <v>40682</v>
      </c>
      <c r="O272" s="27">
        <f t="shared" si="11"/>
        <v>-0.64657534246575343</v>
      </c>
      <c r="P272" s="28">
        <v>6.1999999999999998E-3</v>
      </c>
      <c r="HW272" s="14"/>
      <c r="HX272" s="14"/>
      <c r="HY272" s="14"/>
      <c r="HZ272" s="14"/>
    </row>
    <row r="273" spans="2:234" ht="13.2" customHeight="1" x14ac:dyDescent="0.25">
      <c r="B273" s="26">
        <v>40681</v>
      </c>
      <c r="C273" s="27">
        <f t="shared" si="9"/>
        <v>-0.64931506849315068</v>
      </c>
      <c r="D273" s="28">
        <v>2.01918209105E-3</v>
      </c>
      <c r="J273" s="26">
        <v>40681</v>
      </c>
      <c r="K273" s="27">
        <f t="shared" si="10"/>
        <v>-0.64931506849315068</v>
      </c>
      <c r="L273" s="28">
        <v>3.2000000000000002E-3</v>
      </c>
      <c r="N273" s="26">
        <v>40681</v>
      </c>
      <c r="O273" s="27">
        <f t="shared" si="11"/>
        <v>-0.64931506849315068</v>
      </c>
      <c r="P273" s="28">
        <v>6.1999999999999998E-3</v>
      </c>
      <c r="HW273" s="14"/>
      <c r="HX273" s="14"/>
      <c r="HY273" s="14"/>
      <c r="HZ273" s="14"/>
    </row>
    <row r="274" spans="2:234" ht="13.2" customHeight="1" x14ac:dyDescent="0.25">
      <c r="B274" s="26">
        <v>40680</v>
      </c>
      <c r="C274" s="27">
        <f t="shared" si="9"/>
        <v>-0.65205479452054793</v>
      </c>
      <c r="D274" s="28">
        <v>2.01918209105E-3</v>
      </c>
      <c r="J274" s="26">
        <v>40680</v>
      </c>
      <c r="K274" s="27">
        <f t="shared" si="10"/>
        <v>-0.65205479452054793</v>
      </c>
      <c r="L274" s="28">
        <v>3.2000000000000002E-3</v>
      </c>
      <c r="N274" s="26">
        <v>40680</v>
      </c>
      <c r="O274" s="27">
        <f t="shared" si="11"/>
        <v>-0.65205479452054793</v>
      </c>
      <c r="P274" s="28">
        <v>6.1999999999999998E-3</v>
      </c>
      <c r="HW274" s="14"/>
      <c r="HX274" s="14"/>
      <c r="HY274" s="14"/>
      <c r="HZ274" s="14"/>
    </row>
    <row r="275" spans="2:234" ht="13.2" customHeight="1" x14ac:dyDescent="0.25">
      <c r="B275" s="26">
        <v>40679</v>
      </c>
      <c r="C275" s="27">
        <f t="shared" si="9"/>
        <v>-0.65479452054794518</v>
      </c>
      <c r="D275" s="28">
        <v>2.01918209105E-3</v>
      </c>
      <c r="J275" s="26">
        <v>40679</v>
      </c>
      <c r="K275" s="27">
        <f t="shared" si="10"/>
        <v>-0.65479452054794518</v>
      </c>
      <c r="L275" s="28">
        <v>3.2000000000000002E-3</v>
      </c>
      <c r="N275" s="26">
        <v>40679</v>
      </c>
      <c r="O275" s="27">
        <f t="shared" si="11"/>
        <v>-0.65479452054794518</v>
      </c>
      <c r="P275" s="28">
        <v>6.1999999999999998E-3</v>
      </c>
      <c r="HW275" s="14"/>
      <c r="HX275" s="14"/>
      <c r="HY275" s="14"/>
      <c r="HZ275" s="14"/>
    </row>
    <row r="276" spans="2:234" ht="13.2" customHeight="1" x14ac:dyDescent="0.25">
      <c r="B276" s="26">
        <v>40678</v>
      </c>
      <c r="C276" s="27">
        <f t="shared" si="9"/>
        <v>-0.65753424657534243</v>
      </c>
      <c r="D276" s="28">
        <v>2.01918209105E-3</v>
      </c>
      <c r="J276" s="26">
        <v>40678</v>
      </c>
      <c r="K276" s="27">
        <f t="shared" si="10"/>
        <v>-0.65753424657534243</v>
      </c>
      <c r="L276" s="28">
        <v>3.2000000000000002E-3</v>
      </c>
      <c r="N276" s="26">
        <v>40678</v>
      </c>
      <c r="O276" s="27">
        <f t="shared" si="11"/>
        <v>-0.65753424657534243</v>
      </c>
      <c r="P276" s="28">
        <v>6.1999999999999998E-3</v>
      </c>
      <c r="HW276" s="14"/>
      <c r="HX276" s="14"/>
      <c r="HY276" s="14"/>
      <c r="HZ276" s="14"/>
    </row>
    <row r="277" spans="2:234" ht="13.2" customHeight="1" x14ac:dyDescent="0.25">
      <c r="B277" s="26">
        <v>40677</v>
      </c>
      <c r="C277" s="27">
        <f t="shared" si="9"/>
        <v>-0.66027397260273968</v>
      </c>
      <c r="D277" s="28">
        <v>2.01918209105E-3</v>
      </c>
      <c r="J277" s="26">
        <v>40677</v>
      </c>
      <c r="K277" s="27">
        <f t="shared" si="10"/>
        <v>-0.66027397260273968</v>
      </c>
      <c r="L277" s="28">
        <v>3.2000000000000002E-3</v>
      </c>
      <c r="N277" s="26">
        <v>40677</v>
      </c>
      <c r="O277" s="27">
        <f t="shared" si="11"/>
        <v>-0.66027397260273968</v>
      </c>
      <c r="P277" s="28">
        <v>6.1999999999999998E-3</v>
      </c>
      <c r="HW277" s="14"/>
      <c r="HX277" s="14"/>
      <c r="HY277" s="14"/>
      <c r="HZ277" s="14"/>
    </row>
    <row r="278" spans="2:234" ht="13.2" customHeight="1" x14ac:dyDescent="0.25">
      <c r="B278" s="26">
        <v>40676</v>
      </c>
      <c r="C278" s="27">
        <f t="shared" si="9"/>
        <v>-0.66301369863013704</v>
      </c>
      <c r="D278" s="28">
        <v>2.01918209105E-3</v>
      </c>
      <c r="J278" s="26">
        <v>40676</v>
      </c>
      <c r="K278" s="27">
        <f t="shared" si="10"/>
        <v>-0.66301369863013704</v>
      </c>
      <c r="L278" s="28">
        <v>3.2000000000000002E-3</v>
      </c>
      <c r="N278" s="26">
        <v>40676</v>
      </c>
      <c r="O278" s="27">
        <f t="shared" si="11"/>
        <v>-0.66301369863013704</v>
      </c>
      <c r="P278" s="28">
        <v>6.1999999999999998E-3</v>
      </c>
      <c r="HW278" s="14"/>
      <c r="HX278" s="14"/>
      <c r="HY278" s="14"/>
      <c r="HZ278" s="14"/>
    </row>
    <row r="279" spans="2:234" ht="13.2" customHeight="1" x14ac:dyDescent="0.25">
      <c r="B279" s="26">
        <v>40675</v>
      </c>
      <c r="C279" s="27">
        <f t="shared" si="9"/>
        <v>-0.66575342465753429</v>
      </c>
      <c r="D279" s="28">
        <v>2.01918209105E-3</v>
      </c>
      <c r="J279" s="26">
        <v>40675</v>
      </c>
      <c r="K279" s="27">
        <f t="shared" si="10"/>
        <v>-0.66575342465753429</v>
      </c>
      <c r="L279" s="28">
        <v>3.2000000000000002E-3</v>
      </c>
      <c r="N279" s="26">
        <v>40675</v>
      </c>
      <c r="O279" s="27">
        <f t="shared" si="11"/>
        <v>-0.66575342465753429</v>
      </c>
      <c r="P279" s="28">
        <v>6.1999999999999998E-3</v>
      </c>
      <c r="HW279" s="14"/>
      <c r="HX279" s="14"/>
      <c r="HY279" s="14"/>
      <c r="HZ279" s="14"/>
    </row>
    <row r="280" spans="2:234" ht="13.2" customHeight="1" x14ac:dyDescent="0.25">
      <c r="B280" s="26">
        <v>40674</v>
      </c>
      <c r="C280" s="27">
        <f t="shared" si="9"/>
        <v>-0.66849315068493154</v>
      </c>
      <c r="D280" s="28">
        <v>2.01918209105E-3</v>
      </c>
      <c r="J280" s="26">
        <v>40674</v>
      </c>
      <c r="K280" s="27">
        <f t="shared" si="10"/>
        <v>-0.66849315068493154</v>
      </c>
      <c r="L280" s="28">
        <v>3.2000000000000002E-3</v>
      </c>
      <c r="N280" s="26">
        <v>40674</v>
      </c>
      <c r="O280" s="27">
        <f t="shared" si="11"/>
        <v>-0.66849315068493154</v>
      </c>
      <c r="P280" s="28">
        <v>6.1999999999999998E-3</v>
      </c>
      <c r="HW280" s="14"/>
      <c r="HX280" s="14"/>
      <c r="HY280" s="14"/>
      <c r="HZ280" s="14"/>
    </row>
    <row r="281" spans="2:234" ht="13.2" customHeight="1" x14ac:dyDescent="0.25">
      <c r="B281" s="26">
        <v>40673</v>
      </c>
      <c r="C281" s="27">
        <f t="shared" si="9"/>
        <v>-0.67123287671232879</v>
      </c>
      <c r="D281" s="28">
        <v>2.01918209105E-3</v>
      </c>
      <c r="J281" s="26">
        <v>40673</v>
      </c>
      <c r="K281" s="27">
        <f t="shared" si="10"/>
        <v>-0.67123287671232879</v>
      </c>
      <c r="L281" s="28">
        <v>3.2000000000000002E-3</v>
      </c>
      <c r="N281" s="26">
        <v>40673</v>
      </c>
      <c r="O281" s="27">
        <f t="shared" si="11"/>
        <v>-0.67123287671232879</v>
      </c>
      <c r="P281" s="28">
        <v>6.1999999999999998E-3</v>
      </c>
      <c r="HW281" s="14"/>
      <c r="HX281" s="14"/>
      <c r="HY281" s="14"/>
      <c r="HZ281" s="14"/>
    </row>
    <row r="282" spans="2:234" ht="13.2" customHeight="1" x14ac:dyDescent="0.25">
      <c r="B282" s="26">
        <v>40672</v>
      </c>
      <c r="C282" s="27">
        <f t="shared" si="9"/>
        <v>-0.67397260273972603</v>
      </c>
      <c r="D282" s="28">
        <v>2.01918209105E-3</v>
      </c>
      <c r="J282" s="26">
        <v>40672</v>
      </c>
      <c r="K282" s="27">
        <f t="shared" si="10"/>
        <v>-0.67397260273972603</v>
      </c>
      <c r="L282" s="28">
        <v>3.2000000000000002E-3</v>
      </c>
      <c r="N282" s="26">
        <v>40672</v>
      </c>
      <c r="O282" s="27">
        <f t="shared" si="11"/>
        <v>-0.67397260273972603</v>
      </c>
      <c r="P282" s="28">
        <v>6.1999999999999998E-3</v>
      </c>
      <c r="HW282" s="14"/>
      <c r="HX282" s="14"/>
      <c r="HY282" s="14"/>
      <c r="HZ282" s="14"/>
    </row>
    <row r="283" spans="2:234" ht="13.2" customHeight="1" x14ac:dyDescent="0.25">
      <c r="B283" s="26">
        <v>40671</v>
      </c>
      <c r="C283" s="27">
        <f t="shared" si="9"/>
        <v>-0.67671232876712328</v>
      </c>
      <c r="D283" s="28">
        <v>2.01918209105E-3</v>
      </c>
      <c r="J283" s="26">
        <v>40671</v>
      </c>
      <c r="K283" s="27">
        <f t="shared" si="10"/>
        <v>-0.67671232876712328</v>
      </c>
      <c r="L283" s="28">
        <v>3.2000000000000002E-3</v>
      </c>
      <c r="N283" s="26">
        <v>40671</v>
      </c>
      <c r="O283" s="27">
        <f t="shared" si="11"/>
        <v>-0.67671232876712328</v>
      </c>
      <c r="P283" s="28">
        <v>6.1999999999999998E-3</v>
      </c>
      <c r="HW283" s="14"/>
      <c r="HX283" s="14"/>
      <c r="HY283" s="14"/>
      <c r="HZ283" s="14"/>
    </row>
    <row r="284" spans="2:234" ht="13.2" customHeight="1" x14ac:dyDescent="0.25">
      <c r="B284" s="26">
        <v>40670</v>
      </c>
      <c r="C284" s="27">
        <f t="shared" si="9"/>
        <v>-0.67945205479452053</v>
      </c>
      <c r="D284" s="28">
        <v>2.01918209105E-3</v>
      </c>
      <c r="J284" s="26">
        <v>40670</v>
      </c>
      <c r="K284" s="27">
        <f t="shared" si="10"/>
        <v>-0.67945205479452053</v>
      </c>
      <c r="L284" s="28">
        <v>3.2000000000000002E-3</v>
      </c>
      <c r="N284" s="26">
        <v>40670</v>
      </c>
      <c r="O284" s="27">
        <f t="shared" si="11"/>
        <v>-0.67945205479452053</v>
      </c>
      <c r="P284" s="28">
        <v>6.1999999999999998E-3</v>
      </c>
      <c r="HW284" s="14"/>
      <c r="HX284" s="14"/>
      <c r="HY284" s="14"/>
      <c r="HZ284" s="14"/>
    </row>
    <row r="285" spans="2:234" ht="13.2" customHeight="1" x14ac:dyDescent="0.25">
      <c r="B285" s="26">
        <v>40669</v>
      </c>
      <c r="C285" s="27">
        <f t="shared" si="9"/>
        <v>-0.68219178082191778</v>
      </c>
      <c r="D285" s="28">
        <v>2.01918209105E-3</v>
      </c>
      <c r="J285" s="26">
        <v>40669</v>
      </c>
      <c r="K285" s="27">
        <f t="shared" si="10"/>
        <v>-0.68219178082191778</v>
      </c>
      <c r="L285" s="28">
        <v>3.2000000000000002E-3</v>
      </c>
      <c r="N285" s="26">
        <v>40669</v>
      </c>
      <c r="O285" s="27">
        <f t="shared" si="11"/>
        <v>-0.68219178082191778</v>
      </c>
      <c r="P285" s="28">
        <v>6.1999999999999998E-3</v>
      </c>
      <c r="HW285" s="14"/>
      <c r="HX285" s="14"/>
      <c r="HY285" s="14"/>
      <c r="HZ285" s="14"/>
    </row>
    <row r="286" spans="2:234" ht="13.2" customHeight="1" x14ac:dyDescent="0.25">
      <c r="B286" s="26">
        <v>40668</v>
      </c>
      <c r="C286" s="27">
        <f t="shared" si="9"/>
        <v>-0.68493150684931503</v>
      </c>
      <c r="D286" s="28">
        <v>2.01918209105E-3</v>
      </c>
      <c r="J286" s="26">
        <v>40668</v>
      </c>
      <c r="K286" s="27">
        <f t="shared" si="10"/>
        <v>-0.68493150684931503</v>
      </c>
      <c r="L286" s="28">
        <v>3.2000000000000002E-3</v>
      </c>
      <c r="N286" s="26">
        <v>40668</v>
      </c>
      <c r="O286" s="27">
        <f t="shared" si="11"/>
        <v>-0.68493150684931503</v>
      </c>
      <c r="P286" s="28">
        <v>6.1999999999999998E-3</v>
      </c>
      <c r="HW286" s="14"/>
      <c r="HX286" s="14"/>
      <c r="HY286" s="14"/>
      <c r="HZ286" s="14"/>
    </row>
    <row r="287" spans="2:234" ht="13.2" customHeight="1" x14ac:dyDescent="0.25">
      <c r="B287" s="26">
        <v>40667</v>
      </c>
      <c r="C287" s="27">
        <f t="shared" si="9"/>
        <v>-0.68767123287671228</v>
      </c>
      <c r="D287" s="28">
        <v>2.01918209105E-3</v>
      </c>
      <c r="J287" s="26">
        <v>40667</v>
      </c>
      <c r="K287" s="27">
        <f t="shared" si="10"/>
        <v>-0.68767123287671228</v>
      </c>
      <c r="L287" s="28">
        <v>3.2000000000000002E-3</v>
      </c>
      <c r="N287" s="26">
        <v>40667</v>
      </c>
      <c r="O287" s="27">
        <f t="shared" si="11"/>
        <v>-0.68767123287671228</v>
      </c>
      <c r="P287" s="28">
        <v>6.1999999999999998E-3</v>
      </c>
      <c r="HW287" s="14"/>
      <c r="HX287" s="14"/>
      <c r="HY287" s="14"/>
      <c r="HZ287" s="14"/>
    </row>
    <row r="288" spans="2:234" ht="13.2" customHeight="1" x14ac:dyDescent="0.25">
      <c r="B288" s="26">
        <v>40666</v>
      </c>
      <c r="C288" s="27">
        <f t="shared" si="9"/>
        <v>-0.69041095890410964</v>
      </c>
      <c r="D288" s="28">
        <v>2.01918209105E-3</v>
      </c>
      <c r="J288" s="26">
        <v>40666</v>
      </c>
      <c r="K288" s="27">
        <f t="shared" si="10"/>
        <v>-0.69041095890410964</v>
      </c>
      <c r="L288" s="28">
        <v>3.2000000000000002E-3</v>
      </c>
      <c r="N288" s="26">
        <v>40666</v>
      </c>
      <c r="O288" s="27">
        <f t="shared" si="11"/>
        <v>-0.69041095890410964</v>
      </c>
      <c r="P288" s="28">
        <v>6.1999999999999998E-3</v>
      </c>
      <c r="HW288" s="14"/>
      <c r="HX288" s="14"/>
      <c r="HY288" s="14"/>
      <c r="HZ288" s="14"/>
    </row>
    <row r="289" spans="2:234" ht="13.2" customHeight="1" x14ac:dyDescent="0.25">
      <c r="B289" s="26">
        <v>40665</v>
      </c>
      <c r="C289" s="27">
        <f t="shared" si="9"/>
        <v>-0.69315068493150689</v>
      </c>
      <c r="D289" s="28">
        <v>2.01918209105E-3</v>
      </c>
      <c r="J289" s="26">
        <v>40665</v>
      </c>
      <c r="K289" s="27">
        <f t="shared" si="10"/>
        <v>-0.69315068493150689</v>
      </c>
      <c r="L289" s="28">
        <v>3.2000000000000002E-3</v>
      </c>
      <c r="N289" s="26">
        <v>40665</v>
      </c>
      <c r="O289" s="27">
        <f t="shared" si="11"/>
        <v>-0.69315068493150689</v>
      </c>
      <c r="P289" s="28">
        <v>6.1999999999999998E-3</v>
      </c>
      <c r="HW289" s="14"/>
      <c r="HX289" s="14"/>
      <c r="HY289" s="14"/>
      <c r="HZ289" s="14"/>
    </row>
    <row r="290" spans="2:234" ht="13.2" customHeight="1" x14ac:dyDescent="0.25">
      <c r="B290" s="26">
        <v>40664</v>
      </c>
      <c r="C290" s="27">
        <f t="shared" si="9"/>
        <v>-0.69589041095890414</v>
      </c>
      <c r="D290" s="28">
        <v>2.01918209105E-3</v>
      </c>
      <c r="J290" s="26">
        <v>40664</v>
      </c>
      <c r="K290" s="27">
        <f t="shared" si="10"/>
        <v>-0.69589041095890414</v>
      </c>
      <c r="L290" s="28">
        <v>3.2000000000000002E-3</v>
      </c>
      <c r="N290" s="26">
        <v>40664</v>
      </c>
      <c r="O290" s="27">
        <f t="shared" si="11"/>
        <v>-0.69589041095890414</v>
      </c>
      <c r="P290" s="28">
        <v>6.1999999999999998E-3</v>
      </c>
      <c r="HW290" s="14"/>
      <c r="HX290" s="14"/>
      <c r="HY290" s="14"/>
      <c r="HZ290" s="14"/>
    </row>
    <row r="291" spans="2:234" ht="13.2" customHeight="1" x14ac:dyDescent="0.25">
      <c r="B291" s="26">
        <v>40663</v>
      </c>
      <c r="C291" s="27">
        <f t="shared" si="9"/>
        <v>-0.69863013698630139</v>
      </c>
      <c r="D291" s="28">
        <v>2.01918209105E-3</v>
      </c>
      <c r="J291" s="26">
        <v>40663</v>
      </c>
      <c r="K291" s="27">
        <f t="shared" si="10"/>
        <v>-0.69863013698630139</v>
      </c>
      <c r="L291" s="28">
        <v>3.2000000000000002E-3</v>
      </c>
      <c r="N291" s="26">
        <v>40663</v>
      </c>
      <c r="O291" s="27">
        <f t="shared" si="11"/>
        <v>-0.69863013698630139</v>
      </c>
      <c r="P291" s="28">
        <v>6.1999999999999998E-3</v>
      </c>
      <c r="HW291" s="14"/>
      <c r="HX291" s="14"/>
      <c r="HY291" s="14"/>
      <c r="HZ291" s="14"/>
    </row>
    <row r="292" spans="2:234" ht="13.2" customHeight="1" x14ac:dyDescent="0.25">
      <c r="B292" s="26">
        <v>40662</v>
      </c>
      <c r="C292" s="27">
        <f t="shared" si="9"/>
        <v>-0.70136986301369864</v>
      </c>
      <c r="D292" s="28">
        <v>2.01918209105E-3</v>
      </c>
      <c r="J292" s="26">
        <v>40662</v>
      </c>
      <c r="K292" s="27">
        <f t="shared" si="10"/>
        <v>-0.70136986301369864</v>
      </c>
      <c r="L292" s="28">
        <v>3.2000000000000002E-3</v>
      </c>
      <c r="N292" s="26">
        <v>40662</v>
      </c>
      <c r="O292" s="27">
        <f t="shared" si="11"/>
        <v>-0.70136986301369864</v>
      </c>
      <c r="P292" s="28">
        <v>6.1999999999999998E-3</v>
      </c>
      <c r="HW292" s="14"/>
      <c r="HX292" s="14"/>
      <c r="HY292" s="14"/>
      <c r="HZ292" s="14"/>
    </row>
    <row r="293" spans="2:234" ht="13.2" customHeight="1" x14ac:dyDescent="0.25">
      <c r="B293" s="26">
        <v>40661</v>
      </c>
      <c r="C293" s="27">
        <f t="shared" ref="C293:C356" si="12">IF($F$3&lt;B293,1,-1)*YEARFRAC($F$3,B293,3)</f>
        <v>-0.70410958904109588</v>
      </c>
      <c r="D293" s="28">
        <v>2.01918209105E-3</v>
      </c>
      <c r="J293" s="26">
        <v>40661</v>
      </c>
      <c r="K293" s="27">
        <f t="shared" ref="K293:K356" si="13">IF($F$3&lt;J293,1,-1)*YEARFRAC($F$3,J293,3)</f>
        <v>-0.70410958904109588</v>
      </c>
      <c r="L293" s="28">
        <v>3.2000000000000002E-3</v>
      </c>
      <c r="N293" s="26">
        <v>40661</v>
      </c>
      <c r="O293" s="27">
        <f t="shared" ref="O293:O356" si="14">IF($F$3&lt;N293,1,-1)*YEARFRAC($F$3,N293,3)</f>
        <v>-0.70410958904109588</v>
      </c>
      <c r="P293" s="28">
        <v>6.1999999999999998E-3</v>
      </c>
      <c r="HW293" s="14"/>
      <c r="HX293" s="14"/>
      <c r="HY293" s="14"/>
      <c r="HZ293" s="14"/>
    </row>
    <row r="294" spans="2:234" ht="13.2" customHeight="1" x14ac:dyDescent="0.25">
      <c r="B294" s="26">
        <v>40660</v>
      </c>
      <c r="C294" s="27">
        <f t="shared" si="12"/>
        <v>-0.70684931506849313</v>
      </c>
      <c r="D294" s="28">
        <v>2.01918209105E-3</v>
      </c>
      <c r="J294" s="26">
        <v>40660</v>
      </c>
      <c r="K294" s="27">
        <f t="shared" si="13"/>
        <v>-0.70684931506849313</v>
      </c>
      <c r="L294" s="28">
        <v>3.2000000000000002E-3</v>
      </c>
      <c r="N294" s="26">
        <v>40660</v>
      </c>
      <c r="O294" s="27">
        <f t="shared" si="14"/>
        <v>-0.70684931506849313</v>
      </c>
      <c r="P294" s="28">
        <v>6.1999999999999998E-3</v>
      </c>
      <c r="HW294" s="14"/>
      <c r="HX294" s="14"/>
      <c r="HY294" s="14"/>
      <c r="HZ294" s="14"/>
    </row>
    <row r="295" spans="2:234" ht="13.2" customHeight="1" x14ac:dyDescent="0.25">
      <c r="B295" s="26">
        <v>40659</v>
      </c>
      <c r="C295" s="27">
        <f t="shared" si="12"/>
        <v>-0.70958904109589038</v>
      </c>
      <c r="D295" s="28">
        <v>2.01918209105E-3</v>
      </c>
      <c r="J295" s="26">
        <v>40659</v>
      </c>
      <c r="K295" s="27">
        <f t="shared" si="13"/>
        <v>-0.70958904109589038</v>
      </c>
      <c r="L295" s="28">
        <v>3.2000000000000002E-3</v>
      </c>
      <c r="N295" s="26">
        <v>40659</v>
      </c>
      <c r="O295" s="27">
        <f t="shared" si="14"/>
        <v>-0.70958904109589038</v>
      </c>
      <c r="P295" s="28">
        <v>6.1999999999999998E-3</v>
      </c>
      <c r="HW295" s="14"/>
      <c r="HX295" s="14"/>
      <c r="HY295" s="14"/>
      <c r="HZ295" s="14"/>
    </row>
    <row r="296" spans="2:234" ht="13.2" customHeight="1" x14ac:dyDescent="0.25">
      <c r="B296" s="26">
        <v>40658</v>
      </c>
      <c r="C296" s="27">
        <f t="shared" si="12"/>
        <v>-0.71232876712328763</v>
      </c>
      <c r="D296" s="28">
        <v>2.01918209105E-3</v>
      </c>
      <c r="J296" s="26">
        <v>40658</v>
      </c>
      <c r="K296" s="27">
        <f t="shared" si="13"/>
        <v>-0.71232876712328763</v>
      </c>
      <c r="L296" s="28">
        <v>3.2000000000000002E-3</v>
      </c>
      <c r="N296" s="26">
        <v>40658</v>
      </c>
      <c r="O296" s="27">
        <f t="shared" si="14"/>
        <v>-0.71232876712328763</v>
      </c>
      <c r="P296" s="28">
        <v>6.1999999999999998E-3</v>
      </c>
      <c r="HW296" s="14"/>
      <c r="HX296" s="14"/>
      <c r="HY296" s="14"/>
      <c r="HZ296" s="14"/>
    </row>
    <row r="297" spans="2:234" ht="13.2" customHeight="1" x14ac:dyDescent="0.25">
      <c r="B297" s="26">
        <v>40657</v>
      </c>
      <c r="C297" s="27">
        <f t="shared" si="12"/>
        <v>-0.71506849315068488</v>
      </c>
      <c r="D297" s="28">
        <v>2.01918209105E-3</v>
      </c>
      <c r="J297" s="26">
        <v>40657</v>
      </c>
      <c r="K297" s="27">
        <f t="shared" si="13"/>
        <v>-0.71506849315068488</v>
      </c>
      <c r="L297" s="28">
        <v>3.2000000000000002E-3</v>
      </c>
      <c r="N297" s="26">
        <v>40657</v>
      </c>
      <c r="O297" s="27">
        <f t="shared" si="14"/>
        <v>-0.71506849315068488</v>
      </c>
      <c r="P297" s="28">
        <v>6.1999999999999998E-3</v>
      </c>
      <c r="HW297" s="14"/>
      <c r="HX297" s="14"/>
      <c r="HY297" s="14"/>
      <c r="HZ297" s="14"/>
    </row>
    <row r="298" spans="2:234" ht="13.2" customHeight="1" x14ac:dyDescent="0.25">
      <c r="B298" s="26">
        <v>40656</v>
      </c>
      <c r="C298" s="27">
        <f t="shared" si="12"/>
        <v>-0.71780821917808224</v>
      </c>
      <c r="D298" s="28">
        <v>2.01918209105E-3</v>
      </c>
      <c r="J298" s="26">
        <v>40656</v>
      </c>
      <c r="K298" s="27">
        <f t="shared" si="13"/>
        <v>-0.71780821917808224</v>
      </c>
      <c r="L298" s="28">
        <v>3.2000000000000002E-3</v>
      </c>
      <c r="N298" s="26">
        <v>40656</v>
      </c>
      <c r="O298" s="27">
        <f t="shared" si="14"/>
        <v>-0.71780821917808224</v>
      </c>
      <c r="P298" s="28">
        <v>6.1999999999999998E-3</v>
      </c>
      <c r="HW298" s="14"/>
      <c r="HX298" s="14"/>
      <c r="HY298" s="14"/>
      <c r="HZ298" s="14"/>
    </row>
    <row r="299" spans="2:234" ht="13.2" customHeight="1" x14ac:dyDescent="0.25">
      <c r="B299" s="26">
        <v>40655</v>
      </c>
      <c r="C299" s="27">
        <f t="shared" si="12"/>
        <v>-0.72054794520547949</v>
      </c>
      <c r="D299" s="28">
        <v>2.01918209105E-3</v>
      </c>
      <c r="J299" s="26">
        <v>40655</v>
      </c>
      <c r="K299" s="27">
        <f t="shared" si="13"/>
        <v>-0.72054794520547949</v>
      </c>
      <c r="L299" s="28">
        <v>3.2000000000000002E-3</v>
      </c>
      <c r="N299" s="26">
        <v>40655</v>
      </c>
      <c r="O299" s="27">
        <f t="shared" si="14"/>
        <v>-0.72054794520547949</v>
      </c>
      <c r="P299" s="28">
        <v>6.1999999999999998E-3</v>
      </c>
      <c r="HW299" s="14"/>
      <c r="HX299" s="14"/>
      <c r="HY299" s="14"/>
      <c r="HZ299" s="14"/>
    </row>
    <row r="300" spans="2:234" ht="13.2" customHeight="1" x14ac:dyDescent="0.25">
      <c r="B300" s="26">
        <v>40654</v>
      </c>
      <c r="C300" s="27">
        <f t="shared" si="12"/>
        <v>-0.72328767123287674</v>
      </c>
      <c r="D300" s="28">
        <v>2.01918209105E-3</v>
      </c>
      <c r="J300" s="26">
        <v>40654</v>
      </c>
      <c r="K300" s="27">
        <f t="shared" si="13"/>
        <v>-0.72328767123287674</v>
      </c>
      <c r="L300" s="28">
        <v>3.2000000000000002E-3</v>
      </c>
      <c r="N300" s="26">
        <v>40654</v>
      </c>
      <c r="O300" s="27">
        <f t="shared" si="14"/>
        <v>-0.72328767123287674</v>
      </c>
      <c r="P300" s="28">
        <v>6.1999999999999998E-3</v>
      </c>
      <c r="HW300" s="14"/>
      <c r="HX300" s="14"/>
      <c r="HY300" s="14"/>
      <c r="HZ300" s="14"/>
    </row>
    <row r="301" spans="2:234" ht="13.2" customHeight="1" x14ac:dyDescent="0.25">
      <c r="B301" s="26">
        <v>40653</v>
      </c>
      <c r="C301" s="27">
        <f t="shared" si="12"/>
        <v>-0.72602739726027399</v>
      </c>
      <c r="D301" s="28">
        <v>2.01918209105E-3</v>
      </c>
      <c r="J301" s="26">
        <v>40653</v>
      </c>
      <c r="K301" s="27">
        <f t="shared" si="13"/>
        <v>-0.72602739726027399</v>
      </c>
      <c r="L301" s="28">
        <v>3.2000000000000002E-3</v>
      </c>
      <c r="N301" s="26">
        <v>40653</v>
      </c>
      <c r="O301" s="27">
        <f t="shared" si="14"/>
        <v>-0.72602739726027399</v>
      </c>
      <c r="P301" s="28">
        <v>6.1999999999999998E-3</v>
      </c>
      <c r="HW301" s="14"/>
      <c r="HX301" s="14"/>
      <c r="HY301" s="14"/>
      <c r="HZ301" s="14"/>
    </row>
    <row r="302" spans="2:234" ht="13.2" customHeight="1" x14ac:dyDescent="0.25">
      <c r="B302" s="26">
        <v>40652</v>
      </c>
      <c r="C302" s="27">
        <f t="shared" si="12"/>
        <v>-0.72876712328767124</v>
      </c>
      <c r="D302" s="28">
        <v>2.01918209105E-3</v>
      </c>
      <c r="J302" s="26">
        <v>40652</v>
      </c>
      <c r="K302" s="27">
        <f t="shared" si="13"/>
        <v>-0.72876712328767124</v>
      </c>
      <c r="L302" s="28">
        <v>3.2000000000000002E-3</v>
      </c>
      <c r="N302" s="26">
        <v>40652</v>
      </c>
      <c r="O302" s="27">
        <f t="shared" si="14"/>
        <v>-0.72876712328767124</v>
      </c>
      <c r="P302" s="28">
        <v>6.1999999999999998E-3</v>
      </c>
      <c r="HW302" s="14"/>
      <c r="HX302" s="14"/>
      <c r="HY302" s="14"/>
      <c r="HZ302" s="14"/>
    </row>
    <row r="303" spans="2:234" ht="13.2" customHeight="1" x14ac:dyDescent="0.25">
      <c r="B303" s="26">
        <v>40651</v>
      </c>
      <c r="C303" s="27">
        <f t="shared" si="12"/>
        <v>-0.73150684931506849</v>
      </c>
      <c r="D303" s="28">
        <v>2.01918209105E-3</v>
      </c>
      <c r="J303" s="26">
        <v>40651</v>
      </c>
      <c r="K303" s="27">
        <f t="shared" si="13"/>
        <v>-0.73150684931506849</v>
      </c>
      <c r="L303" s="28">
        <v>3.2000000000000002E-3</v>
      </c>
      <c r="N303" s="26">
        <v>40651</v>
      </c>
      <c r="O303" s="27">
        <f t="shared" si="14"/>
        <v>-0.73150684931506849</v>
      </c>
      <c r="P303" s="28">
        <v>6.1999999999999998E-3</v>
      </c>
      <c r="HW303" s="14"/>
      <c r="HX303" s="14"/>
      <c r="HY303" s="14"/>
      <c r="HZ303" s="14"/>
    </row>
    <row r="304" spans="2:234" ht="13.2" customHeight="1" x14ac:dyDescent="0.25">
      <c r="B304" s="26">
        <v>40650</v>
      </c>
      <c r="C304" s="27">
        <f t="shared" si="12"/>
        <v>-0.73424657534246573</v>
      </c>
      <c r="D304" s="28">
        <v>2.01918209105E-3</v>
      </c>
      <c r="J304" s="26">
        <v>40650</v>
      </c>
      <c r="K304" s="27">
        <f t="shared" si="13"/>
        <v>-0.73424657534246573</v>
      </c>
      <c r="L304" s="28">
        <v>3.2000000000000002E-3</v>
      </c>
      <c r="N304" s="26">
        <v>40650</v>
      </c>
      <c r="O304" s="27">
        <f t="shared" si="14"/>
        <v>-0.73424657534246573</v>
      </c>
      <c r="P304" s="28">
        <v>6.1999999999999998E-3</v>
      </c>
      <c r="HW304" s="14"/>
      <c r="HX304" s="14"/>
      <c r="HY304" s="14"/>
      <c r="HZ304" s="14"/>
    </row>
    <row r="305" spans="2:234" ht="13.2" customHeight="1" x14ac:dyDescent="0.25">
      <c r="B305" s="26">
        <v>40649</v>
      </c>
      <c r="C305" s="27">
        <f t="shared" si="12"/>
        <v>-0.73698630136986298</v>
      </c>
      <c r="D305" s="28">
        <v>2.01918209105E-3</v>
      </c>
      <c r="J305" s="26">
        <v>40649</v>
      </c>
      <c r="K305" s="27">
        <f t="shared" si="13"/>
        <v>-0.73698630136986298</v>
      </c>
      <c r="L305" s="28">
        <v>3.2000000000000002E-3</v>
      </c>
      <c r="N305" s="26">
        <v>40649</v>
      </c>
      <c r="O305" s="27">
        <f t="shared" si="14"/>
        <v>-0.73698630136986298</v>
      </c>
      <c r="P305" s="28">
        <v>6.1999999999999998E-3</v>
      </c>
      <c r="HW305" s="14"/>
      <c r="HX305" s="14"/>
      <c r="HY305" s="14"/>
      <c r="HZ305" s="14"/>
    </row>
    <row r="306" spans="2:234" ht="13.2" customHeight="1" x14ac:dyDescent="0.25">
      <c r="B306" s="26">
        <v>40648</v>
      </c>
      <c r="C306" s="27">
        <f t="shared" si="12"/>
        <v>-0.73972602739726023</v>
      </c>
      <c r="D306" s="28">
        <v>2.01918209105E-3</v>
      </c>
      <c r="J306" s="26">
        <v>40648</v>
      </c>
      <c r="K306" s="27">
        <f t="shared" si="13"/>
        <v>-0.73972602739726023</v>
      </c>
      <c r="L306" s="28">
        <v>3.2000000000000002E-3</v>
      </c>
      <c r="N306" s="26">
        <v>40648</v>
      </c>
      <c r="O306" s="27">
        <f t="shared" si="14"/>
        <v>-0.73972602739726023</v>
      </c>
      <c r="P306" s="28">
        <v>6.1999999999999998E-3</v>
      </c>
      <c r="HW306" s="14"/>
      <c r="HX306" s="14"/>
      <c r="HY306" s="14"/>
      <c r="HZ306" s="14"/>
    </row>
    <row r="307" spans="2:234" ht="13.2" customHeight="1" x14ac:dyDescent="0.25">
      <c r="B307" s="26">
        <v>40647</v>
      </c>
      <c r="C307" s="27">
        <f t="shared" si="12"/>
        <v>-0.74246575342465748</v>
      </c>
      <c r="D307" s="28">
        <v>2.01918209105E-3</v>
      </c>
      <c r="J307" s="26">
        <v>40647</v>
      </c>
      <c r="K307" s="27">
        <f t="shared" si="13"/>
        <v>-0.74246575342465748</v>
      </c>
      <c r="L307" s="28">
        <v>3.2000000000000002E-3</v>
      </c>
      <c r="N307" s="26">
        <v>40647</v>
      </c>
      <c r="O307" s="27">
        <f t="shared" si="14"/>
        <v>-0.74246575342465748</v>
      </c>
      <c r="P307" s="28">
        <v>6.1999999999999998E-3</v>
      </c>
      <c r="HW307" s="14"/>
      <c r="HX307" s="14"/>
      <c r="HY307" s="14"/>
      <c r="HZ307" s="14"/>
    </row>
    <row r="308" spans="2:234" ht="13.2" customHeight="1" x14ac:dyDescent="0.25">
      <c r="B308" s="26">
        <v>40646</v>
      </c>
      <c r="C308" s="27">
        <f t="shared" si="12"/>
        <v>-0.74520547945205484</v>
      </c>
      <c r="D308" s="28">
        <v>2.01918209105E-3</v>
      </c>
      <c r="J308" s="26">
        <v>40646</v>
      </c>
      <c r="K308" s="27">
        <f t="shared" si="13"/>
        <v>-0.74520547945205484</v>
      </c>
      <c r="L308" s="28">
        <v>3.2000000000000002E-3</v>
      </c>
      <c r="N308" s="26">
        <v>40646</v>
      </c>
      <c r="O308" s="27">
        <f t="shared" si="14"/>
        <v>-0.74520547945205484</v>
      </c>
      <c r="P308" s="28">
        <v>6.1999999999999998E-3</v>
      </c>
      <c r="HW308" s="14"/>
      <c r="HX308" s="14"/>
      <c r="HY308" s="14"/>
      <c r="HZ308" s="14"/>
    </row>
    <row r="309" spans="2:234" ht="13.2" customHeight="1" x14ac:dyDescent="0.25">
      <c r="B309" s="26">
        <v>40645</v>
      </c>
      <c r="C309" s="27">
        <f t="shared" si="12"/>
        <v>-0.74794520547945209</v>
      </c>
      <c r="D309" s="28">
        <v>2.01918209105E-3</v>
      </c>
      <c r="J309" s="26">
        <v>40645</v>
      </c>
      <c r="K309" s="27">
        <f t="shared" si="13"/>
        <v>-0.74794520547945209</v>
      </c>
      <c r="L309" s="28">
        <v>3.2000000000000002E-3</v>
      </c>
      <c r="N309" s="26">
        <v>40645</v>
      </c>
      <c r="O309" s="27">
        <f t="shared" si="14"/>
        <v>-0.74794520547945209</v>
      </c>
      <c r="P309" s="28">
        <v>6.1999999999999998E-3</v>
      </c>
      <c r="HW309" s="14"/>
      <c r="HX309" s="14"/>
      <c r="HY309" s="14"/>
      <c r="HZ309" s="14"/>
    </row>
    <row r="310" spans="2:234" ht="13.2" customHeight="1" x14ac:dyDescent="0.25">
      <c r="B310" s="26">
        <v>40644</v>
      </c>
      <c r="C310" s="27">
        <f t="shared" si="12"/>
        <v>-0.75068493150684934</v>
      </c>
      <c r="D310" s="28">
        <v>2.01918209105E-3</v>
      </c>
      <c r="J310" s="26">
        <v>40644</v>
      </c>
      <c r="K310" s="27">
        <f t="shared" si="13"/>
        <v>-0.75068493150684934</v>
      </c>
      <c r="L310" s="28">
        <v>3.2000000000000002E-3</v>
      </c>
      <c r="N310" s="26">
        <v>40644</v>
      </c>
      <c r="O310" s="27">
        <f t="shared" si="14"/>
        <v>-0.75068493150684934</v>
      </c>
      <c r="P310" s="28">
        <v>6.1999999999999998E-3</v>
      </c>
      <c r="HW310" s="14"/>
      <c r="HX310" s="14"/>
      <c r="HY310" s="14"/>
      <c r="HZ310" s="14"/>
    </row>
    <row r="311" spans="2:234" ht="13.2" customHeight="1" x14ac:dyDescent="0.25">
      <c r="B311" s="26">
        <v>40643</v>
      </c>
      <c r="C311" s="27">
        <f t="shared" si="12"/>
        <v>-0.75342465753424659</v>
      </c>
      <c r="D311" s="28">
        <v>2.01918209105E-3</v>
      </c>
      <c r="J311" s="26">
        <v>40643</v>
      </c>
      <c r="K311" s="27">
        <f t="shared" si="13"/>
        <v>-0.75342465753424659</v>
      </c>
      <c r="L311" s="28">
        <v>3.2000000000000002E-3</v>
      </c>
      <c r="N311" s="26">
        <v>40643</v>
      </c>
      <c r="O311" s="27">
        <f t="shared" si="14"/>
        <v>-0.75342465753424659</v>
      </c>
      <c r="P311" s="28">
        <v>6.1999999999999998E-3</v>
      </c>
      <c r="HW311" s="14"/>
      <c r="HX311" s="14"/>
      <c r="HY311" s="14"/>
      <c r="HZ311" s="14"/>
    </row>
    <row r="312" spans="2:234" ht="13.2" customHeight="1" x14ac:dyDescent="0.25">
      <c r="B312" s="26">
        <v>40642</v>
      </c>
      <c r="C312" s="27">
        <f t="shared" si="12"/>
        <v>-0.75616438356164384</v>
      </c>
      <c r="D312" s="28">
        <v>2.01918209105E-3</v>
      </c>
      <c r="J312" s="26">
        <v>40642</v>
      </c>
      <c r="K312" s="27">
        <f t="shared" si="13"/>
        <v>-0.75616438356164384</v>
      </c>
      <c r="L312" s="28">
        <v>3.2000000000000002E-3</v>
      </c>
      <c r="N312" s="26">
        <v>40642</v>
      </c>
      <c r="O312" s="27">
        <f t="shared" si="14"/>
        <v>-0.75616438356164384</v>
      </c>
      <c r="P312" s="28">
        <v>6.1999999999999998E-3</v>
      </c>
      <c r="HW312" s="14"/>
      <c r="HX312" s="14"/>
      <c r="HY312" s="14"/>
      <c r="HZ312" s="14"/>
    </row>
    <row r="313" spans="2:234" ht="13.2" customHeight="1" x14ac:dyDescent="0.25">
      <c r="B313" s="26">
        <v>40641</v>
      </c>
      <c r="C313" s="27">
        <f t="shared" si="12"/>
        <v>-0.75890410958904109</v>
      </c>
      <c r="D313" s="28">
        <v>2.01918209105E-3</v>
      </c>
      <c r="J313" s="26">
        <v>40641</v>
      </c>
      <c r="K313" s="27">
        <f t="shared" si="13"/>
        <v>-0.75890410958904109</v>
      </c>
      <c r="L313" s="28">
        <v>3.2000000000000002E-3</v>
      </c>
      <c r="N313" s="26">
        <v>40641</v>
      </c>
      <c r="O313" s="27">
        <f t="shared" si="14"/>
        <v>-0.75890410958904109</v>
      </c>
      <c r="P313" s="28">
        <v>6.1999999999999998E-3</v>
      </c>
      <c r="HW313" s="14"/>
      <c r="HX313" s="14"/>
      <c r="HY313" s="14"/>
      <c r="HZ313" s="14"/>
    </row>
    <row r="314" spans="2:234" ht="13.2" customHeight="1" x14ac:dyDescent="0.25">
      <c r="B314" s="26">
        <v>40640</v>
      </c>
      <c r="C314" s="27">
        <f t="shared" si="12"/>
        <v>-0.76164383561643834</v>
      </c>
      <c r="D314" s="28">
        <v>2.01918209105E-3</v>
      </c>
      <c r="J314" s="26">
        <v>40640</v>
      </c>
      <c r="K314" s="27">
        <f t="shared" si="13"/>
        <v>-0.76164383561643834</v>
      </c>
      <c r="L314" s="28">
        <v>3.2000000000000002E-3</v>
      </c>
      <c r="N314" s="26">
        <v>40640</v>
      </c>
      <c r="O314" s="27">
        <f t="shared" si="14"/>
        <v>-0.76164383561643834</v>
      </c>
      <c r="P314" s="28">
        <v>6.1999999999999998E-3</v>
      </c>
      <c r="HW314" s="14"/>
      <c r="HX314" s="14"/>
      <c r="HY314" s="14"/>
      <c r="HZ314" s="14"/>
    </row>
    <row r="315" spans="2:234" ht="13.2" customHeight="1" x14ac:dyDescent="0.25">
      <c r="B315" s="26">
        <v>40639</v>
      </c>
      <c r="C315" s="27">
        <f t="shared" si="12"/>
        <v>-0.76438356164383559</v>
      </c>
      <c r="D315" s="28">
        <v>2.01918209105E-3</v>
      </c>
      <c r="J315" s="26">
        <v>40639</v>
      </c>
      <c r="K315" s="27">
        <f t="shared" si="13"/>
        <v>-0.76438356164383559</v>
      </c>
      <c r="L315" s="28">
        <v>3.2000000000000002E-3</v>
      </c>
      <c r="N315" s="26">
        <v>40639</v>
      </c>
      <c r="O315" s="27">
        <f t="shared" si="14"/>
        <v>-0.76438356164383559</v>
      </c>
      <c r="P315" s="28">
        <v>6.1999999999999998E-3</v>
      </c>
      <c r="HW315" s="14"/>
      <c r="HX315" s="14"/>
      <c r="HY315" s="14"/>
      <c r="HZ315" s="14"/>
    </row>
    <row r="316" spans="2:234" ht="13.2" customHeight="1" x14ac:dyDescent="0.25">
      <c r="B316" s="26">
        <v>40638</v>
      </c>
      <c r="C316" s="27">
        <f t="shared" si="12"/>
        <v>-0.76712328767123283</v>
      </c>
      <c r="D316" s="28">
        <v>2.01918209105E-3</v>
      </c>
      <c r="J316" s="26">
        <v>40638</v>
      </c>
      <c r="K316" s="27">
        <f t="shared" si="13"/>
        <v>-0.76712328767123283</v>
      </c>
      <c r="L316" s="28">
        <v>3.2000000000000002E-3</v>
      </c>
      <c r="N316" s="26">
        <v>40638</v>
      </c>
      <c r="O316" s="27">
        <f t="shared" si="14"/>
        <v>-0.76712328767123283</v>
      </c>
      <c r="P316" s="28">
        <v>6.1999999999999998E-3</v>
      </c>
      <c r="HW316" s="14"/>
      <c r="HX316" s="14"/>
      <c r="HY316" s="14"/>
      <c r="HZ316" s="14"/>
    </row>
    <row r="317" spans="2:234" ht="13.2" customHeight="1" x14ac:dyDescent="0.25">
      <c r="B317" s="26">
        <v>40637</v>
      </c>
      <c r="C317" s="27">
        <f t="shared" si="12"/>
        <v>-0.76986301369863008</v>
      </c>
      <c r="D317" s="28">
        <v>2.01918209105E-3</v>
      </c>
      <c r="J317" s="26">
        <v>40637</v>
      </c>
      <c r="K317" s="27">
        <f t="shared" si="13"/>
        <v>-0.76986301369863008</v>
      </c>
      <c r="L317" s="28">
        <v>3.2000000000000002E-3</v>
      </c>
      <c r="N317" s="26">
        <v>40637</v>
      </c>
      <c r="O317" s="27">
        <f t="shared" si="14"/>
        <v>-0.76986301369863008</v>
      </c>
      <c r="P317" s="28">
        <v>6.1999999999999998E-3</v>
      </c>
      <c r="HW317" s="14"/>
      <c r="HX317" s="14"/>
      <c r="HY317" s="14"/>
      <c r="HZ317" s="14"/>
    </row>
    <row r="318" spans="2:234" ht="13.2" customHeight="1" x14ac:dyDescent="0.25">
      <c r="B318" s="26">
        <v>40636</v>
      </c>
      <c r="C318" s="27">
        <f t="shared" si="12"/>
        <v>-0.77260273972602744</v>
      </c>
      <c r="D318" s="28">
        <v>2.01918209105E-3</v>
      </c>
      <c r="J318" s="26">
        <v>40636</v>
      </c>
      <c r="K318" s="27">
        <f t="shared" si="13"/>
        <v>-0.77260273972602744</v>
      </c>
      <c r="L318" s="28">
        <v>3.2000000000000002E-3</v>
      </c>
      <c r="N318" s="26">
        <v>40636</v>
      </c>
      <c r="O318" s="27">
        <f t="shared" si="14"/>
        <v>-0.77260273972602744</v>
      </c>
      <c r="P318" s="28">
        <v>6.1999999999999998E-3</v>
      </c>
      <c r="HW318" s="14"/>
      <c r="HX318" s="14"/>
      <c r="HY318" s="14"/>
      <c r="HZ318" s="14"/>
    </row>
    <row r="319" spans="2:234" ht="13.2" customHeight="1" x14ac:dyDescent="0.25">
      <c r="B319" s="26">
        <v>40635</v>
      </c>
      <c r="C319" s="27">
        <f t="shared" si="12"/>
        <v>-0.77534246575342469</v>
      </c>
      <c r="D319" s="28">
        <v>2.01918209105E-3</v>
      </c>
      <c r="J319" s="26">
        <v>40635</v>
      </c>
      <c r="K319" s="27">
        <f t="shared" si="13"/>
        <v>-0.77534246575342469</v>
      </c>
      <c r="L319" s="28">
        <v>3.2000000000000002E-3</v>
      </c>
      <c r="N319" s="26">
        <v>40635</v>
      </c>
      <c r="O319" s="27">
        <f t="shared" si="14"/>
        <v>-0.77534246575342469</v>
      </c>
      <c r="P319" s="28">
        <v>6.1999999999999998E-3</v>
      </c>
      <c r="HW319" s="14"/>
      <c r="HX319" s="14"/>
      <c r="HY319" s="14"/>
      <c r="HZ319" s="14"/>
    </row>
    <row r="320" spans="2:234" ht="13.2" customHeight="1" x14ac:dyDescent="0.25">
      <c r="B320" s="26">
        <v>40634</v>
      </c>
      <c r="C320" s="27">
        <f t="shared" si="12"/>
        <v>-0.77808219178082194</v>
      </c>
      <c r="D320" s="28">
        <v>2.01918209105E-3</v>
      </c>
      <c r="J320" s="26">
        <v>40634</v>
      </c>
      <c r="K320" s="27">
        <f t="shared" si="13"/>
        <v>-0.77808219178082194</v>
      </c>
      <c r="L320" s="28">
        <v>3.2000000000000002E-3</v>
      </c>
      <c r="N320" s="26">
        <v>40634</v>
      </c>
      <c r="O320" s="27">
        <f t="shared" si="14"/>
        <v>-0.77808219178082194</v>
      </c>
      <c r="P320" s="28">
        <v>6.1999999999999998E-3</v>
      </c>
      <c r="HW320" s="14"/>
      <c r="HX320" s="14"/>
      <c r="HY320" s="14"/>
      <c r="HZ320" s="14"/>
    </row>
    <row r="321" spans="2:234" ht="13.2" customHeight="1" x14ac:dyDescent="0.25">
      <c r="B321" s="26">
        <v>40633</v>
      </c>
      <c r="C321" s="27">
        <f t="shared" si="12"/>
        <v>-0.78082191780821919</v>
      </c>
      <c r="D321" s="28">
        <v>2.01918209105E-3</v>
      </c>
      <c r="J321" s="26">
        <v>40633</v>
      </c>
      <c r="K321" s="27">
        <f t="shared" si="13"/>
        <v>-0.78082191780821919</v>
      </c>
      <c r="L321" s="28">
        <v>3.2000000000000002E-3</v>
      </c>
      <c r="N321" s="26">
        <v>40633</v>
      </c>
      <c r="O321" s="27">
        <f t="shared" si="14"/>
        <v>-0.78082191780821919</v>
      </c>
      <c r="P321" s="28">
        <v>6.1999999999999998E-3</v>
      </c>
      <c r="HW321" s="14"/>
      <c r="HX321" s="14"/>
      <c r="HY321" s="14"/>
      <c r="HZ321" s="14"/>
    </row>
    <row r="322" spans="2:234" ht="13.2" customHeight="1" x14ac:dyDescent="0.25">
      <c r="B322" s="26">
        <v>40632</v>
      </c>
      <c r="C322" s="27">
        <f t="shared" si="12"/>
        <v>-0.78356164383561644</v>
      </c>
      <c r="D322" s="28">
        <v>2.01918209105E-3</v>
      </c>
      <c r="J322" s="26">
        <v>40632</v>
      </c>
      <c r="K322" s="27">
        <f t="shared" si="13"/>
        <v>-0.78356164383561644</v>
      </c>
      <c r="L322" s="28">
        <v>3.2000000000000002E-3</v>
      </c>
      <c r="N322" s="26">
        <v>40632</v>
      </c>
      <c r="O322" s="27">
        <f t="shared" si="14"/>
        <v>-0.78356164383561644</v>
      </c>
      <c r="P322" s="28">
        <v>6.1999999999999998E-3</v>
      </c>
      <c r="HW322" s="14"/>
      <c r="HX322" s="14"/>
      <c r="HY322" s="14"/>
      <c r="HZ322" s="14"/>
    </row>
    <row r="323" spans="2:234" ht="13.2" customHeight="1" x14ac:dyDescent="0.25">
      <c r="B323" s="26">
        <v>40631</v>
      </c>
      <c r="C323" s="27">
        <f t="shared" si="12"/>
        <v>-0.78630136986301369</v>
      </c>
      <c r="D323" s="28">
        <v>2.01918209105E-3</v>
      </c>
      <c r="J323" s="26">
        <v>40631</v>
      </c>
      <c r="K323" s="27">
        <f t="shared" si="13"/>
        <v>-0.78630136986301369</v>
      </c>
      <c r="L323" s="28">
        <v>3.2000000000000002E-3</v>
      </c>
      <c r="N323" s="26">
        <v>40631</v>
      </c>
      <c r="O323" s="27">
        <f t="shared" si="14"/>
        <v>-0.78630136986301369</v>
      </c>
      <c r="P323" s="28">
        <v>6.1999999999999998E-3</v>
      </c>
      <c r="HW323" s="14"/>
      <c r="HX323" s="14"/>
      <c r="HY323" s="14"/>
      <c r="HZ323" s="14"/>
    </row>
    <row r="324" spans="2:234" ht="13.2" customHeight="1" x14ac:dyDescent="0.25">
      <c r="B324" s="26">
        <v>40630</v>
      </c>
      <c r="C324" s="27">
        <f t="shared" si="12"/>
        <v>-0.78904109589041094</v>
      </c>
      <c r="D324" s="28">
        <v>2.01918209105E-3</v>
      </c>
      <c r="J324" s="26">
        <v>40630</v>
      </c>
      <c r="K324" s="27">
        <f t="shared" si="13"/>
        <v>-0.78904109589041094</v>
      </c>
      <c r="L324" s="28">
        <v>3.2000000000000002E-3</v>
      </c>
      <c r="N324" s="26">
        <v>40630</v>
      </c>
      <c r="O324" s="27">
        <f t="shared" si="14"/>
        <v>-0.78904109589041094</v>
      </c>
      <c r="P324" s="28">
        <v>6.1999999999999998E-3</v>
      </c>
      <c r="HW324" s="14"/>
      <c r="HX324" s="14"/>
      <c r="HY324" s="14"/>
      <c r="HZ324" s="14"/>
    </row>
    <row r="325" spans="2:234" ht="13.2" customHeight="1" x14ac:dyDescent="0.25">
      <c r="B325" s="26">
        <v>40629</v>
      </c>
      <c r="C325" s="27">
        <f t="shared" si="12"/>
        <v>-0.79178082191780819</v>
      </c>
      <c r="D325" s="28">
        <v>2.01918209105E-3</v>
      </c>
      <c r="J325" s="26">
        <v>40629</v>
      </c>
      <c r="K325" s="27">
        <f t="shared" si="13"/>
        <v>-0.79178082191780819</v>
      </c>
      <c r="L325" s="28">
        <v>3.2000000000000002E-3</v>
      </c>
      <c r="N325" s="26">
        <v>40629</v>
      </c>
      <c r="O325" s="27">
        <f t="shared" si="14"/>
        <v>-0.79178082191780819</v>
      </c>
      <c r="P325" s="28">
        <v>6.1999999999999998E-3</v>
      </c>
      <c r="HW325" s="14"/>
      <c r="HX325" s="14"/>
      <c r="HY325" s="14"/>
      <c r="HZ325" s="14"/>
    </row>
    <row r="326" spans="2:234" ht="13.2" customHeight="1" x14ac:dyDescent="0.25">
      <c r="B326" s="26">
        <v>40628</v>
      </c>
      <c r="C326" s="27">
        <f t="shared" si="12"/>
        <v>-0.79452054794520544</v>
      </c>
      <c r="D326" s="28">
        <v>2.01918209105E-3</v>
      </c>
      <c r="J326" s="26">
        <v>40628</v>
      </c>
      <c r="K326" s="27">
        <f t="shared" si="13"/>
        <v>-0.79452054794520544</v>
      </c>
      <c r="L326" s="28">
        <v>3.2000000000000002E-3</v>
      </c>
      <c r="N326" s="26">
        <v>40628</v>
      </c>
      <c r="O326" s="27">
        <f t="shared" si="14"/>
        <v>-0.79452054794520544</v>
      </c>
      <c r="P326" s="28">
        <v>6.1999999999999998E-3</v>
      </c>
      <c r="HW326" s="14"/>
      <c r="HX326" s="14"/>
      <c r="HY326" s="14"/>
      <c r="HZ326" s="14"/>
    </row>
    <row r="327" spans="2:234" ht="13.2" customHeight="1" x14ac:dyDescent="0.25">
      <c r="B327" s="26">
        <v>40627</v>
      </c>
      <c r="C327" s="27">
        <f t="shared" si="12"/>
        <v>-0.79726027397260268</v>
      </c>
      <c r="D327" s="28">
        <v>2.01918209105E-3</v>
      </c>
      <c r="J327" s="26">
        <v>40627</v>
      </c>
      <c r="K327" s="27">
        <f t="shared" si="13"/>
        <v>-0.79726027397260268</v>
      </c>
      <c r="L327" s="28">
        <v>3.2000000000000002E-3</v>
      </c>
      <c r="N327" s="26">
        <v>40627</v>
      </c>
      <c r="O327" s="27">
        <f t="shared" si="14"/>
        <v>-0.79726027397260268</v>
      </c>
      <c r="P327" s="28">
        <v>6.1999999999999998E-3</v>
      </c>
      <c r="HW327" s="14"/>
      <c r="HX327" s="14"/>
      <c r="HY327" s="14"/>
      <c r="HZ327" s="14"/>
    </row>
    <row r="328" spans="2:234" ht="13.2" customHeight="1" x14ac:dyDescent="0.25">
      <c r="B328" s="26">
        <v>40626</v>
      </c>
      <c r="C328" s="27">
        <f t="shared" si="12"/>
        <v>-0.8</v>
      </c>
      <c r="D328" s="28">
        <v>2.01918209105E-3</v>
      </c>
      <c r="J328" s="26">
        <v>40626</v>
      </c>
      <c r="K328" s="27">
        <f t="shared" si="13"/>
        <v>-0.8</v>
      </c>
      <c r="L328" s="28">
        <v>3.2000000000000002E-3</v>
      </c>
      <c r="N328" s="26">
        <v>40626</v>
      </c>
      <c r="O328" s="27">
        <f t="shared" si="14"/>
        <v>-0.8</v>
      </c>
      <c r="P328" s="28">
        <v>6.1999999999999998E-3</v>
      </c>
      <c r="HW328" s="14"/>
      <c r="HX328" s="14"/>
      <c r="HY328" s="14"/>
      <c r="HZ328" s="14"/>
    </row>
    <row r="329" spans="2:234" ht="13.2" customHeight="1" x14ac:dyDescent="0.25">
      <c r="B329" s="26">
        <v>40625</v>
      </c>
      <c r="C329" s="27">
        <f t="shared" si="12"/>
        <v>-0.80273972602739729</v>
      </c>
      <c r="D329" s="28">
        <v>2.01918209105E-3</v>
      </c>
      <c r="J329" s="26">
        <v>40625</v>
      </c>
      <c r="K329" s="27">
        <f t="shared" si="13"/>
        <v>-0.80273972602739729</v>
      </c>
      <c r="L329" s="28">
        <v>3.2000000000000002E-3</v>
      </c>
      <c r="N329" s="26">
        <v>40625</v>
      </c>
      <c r="O329" s="27">
        <f t="shared" si="14"/>
        <v>-0.80273972602739729</v>
      </c>
      <c r="P329" s="28">
        <v>6.1999999999999998E-3</v>
      </c>
      <c r="HW329" s="14"/>
      <c r="HX329" s="14"/>
      <c r="HY329" s="14"/>
      <c r="HZ329" s="14"/>
    </row>
    <row r="330" spans="2:234" ht="13.2" customHeight="1" x14ac:dyDescent="0.25">
      <c r="B330" s="26">
        <v>40624</v>
      </c>
      <c r="C330" s="27">
        <f t="shared" si="12"/>
        <v>-0.80547945205479454</v>
      </c>
      <c r="D330" s="28">
        <v>2.01918209105E-3</v>
      </c>
      <c r="J330" s="26">
        <v>40624</v>
      </c>
      <c r="K330" s="27">
        <f t="shared" si="13"/>
        <v>-0.80547945205479454</v>
      </c>
      <c r="L330" s="28">
        <v>3.2000000000000002E-3</v>
      </c>
      <c r="N330" s="26">
        <v>40624</v>
      </c>
      <c r="O330" s="27">
        <f t="shared" si="14"/>
        <v>-0.80547945205479454</v>
      </c>
      <c r="P330" s="28">
        <v>6.1999999999999998E-3</v>
      </c>
      <c r="HW330" s="14"/>
      <c r="HX330" s="14"/>
      <c r="HY330" s="14"/>
      <c r="HZ330" s="14"/>
    </row>
    <row r="331" spans="2:234" ht="13.2" customHeight="1" x14ac:dyDescent="0.25">
      <c r="B331" s="26">
        <v>40623</v>
      </c>
      <c r="C331" s="27">
        <f t="shared" si="12"/>
        <v>-0.80821917808219179</v>
      </c>
      <c r="D331" s="28">
        <v>2.01918209105E-3</v>
      </c>
      <c r="J331" s="26">
        <v>40623</v>
      </c>
      <c r="K331" s="27">
        <f t="shared" si="13"/>
        <v>-0.80821917808219179</v>
      </c>
      <c r="L331" s="28">
        <v>3.2000000000000002E-3</v>
      </c>
      <c r="N331" s="26">
        <v>40623</v>
      </c>
      <c r="O331" s="27">
        <f t="shared" si="14"/>
        <v>-0.80821917808219179</v>
      </c>
      <c r="P331" s="28">
        <v>6.1999999999999998E-3</v>
      </c>
      <c r="HW331" s="14"/>
      <c r="HX331" s="14"/>
      <c r="HY331" s="14"/>
      <c r="HZ331" s="14"/>
    </row>
    <row r="332" spans="2:234" ht="13.2" customHeight="1" x14ac:dyDescent="0.25">
      <c r="B332" s="26">
        <v>40622</v>
      </c>
      <c r="C332" s="27">
        <f t="shared" si="12"/>
        <v>-0.81095890410958904</v>
      </c>
      <c r="D332" s="28">
        <v>2.01918209105E-3</v>
      </c>
      <c r="J332" s="26">
        <v>40622</v>
      </c>
      <c r="K332" s="27">
        <f t="shared" si="13"/>
        <v>-0.81095890410958904</v>
      </c>
      <c r="L332" s="28">
        <v>3.2000000000000002E-3</v>
      </c>
      <c r="N332" s="26">
        <v>40622</v>
      </c>
      <c r="O332" s="27">
        <f t="shared" si="14"/>
        <v>-0.81095890410958904</v>
      </c>
      <c r="P332" s="28">
        <v>6.1999999999999998E-3</v>
      </c>
      <c r="HW332" s="14"/>
      <c r="HX332" s="14"/>
      <c r="HY332" s="14"/>
      <c r="HZ332" s="14"/>
    </row>
    <row r="333" spans="2:234" ht="13.2" customHeight="1" x14ac:dyDescent="0.25">
      <c r="B333" s="26">
        <v>40621</v>
      </c>
      <c r="C333" s="27">
        <f t="shared" si="12"/>
        <v>-0.81369863013698629</v>
      </c>
      <c r="D333" s="28">
        <v>2.01918209105E-3</v>
      </c>
      <c r="J333" s="26">
        <v>40621</v>
      </c>
      <c r="K333" s="27">
        <f t="shared" si="13"/>
        <v>-0.81369863013698629</v>
      </c>
      <c r="L333" s="28">
        <v>3.2000000000000002E-3</v>
      </c>
      <c r="N333" s="26">
        <v>40621</v>
      </c>
      <c r="O333" s="27">
        <f t="shared" si="14"/>
        <v>-0.81369863013698629</v>
      </c>
      <c r="P333" s="28">
        <v>6.1999999999999998E-3</v>
      </c>
      <c r="HW333" s="14"/>
      <c r="HX333" s="14"/>
      <c r="HY333" s="14"/>
      <c r="HZ333" s="14"/>
    </row>
    <row r="334" spans="2:234" ht="13.2" customHeight="1" x14ac:dyDescent="0.25">
      <c r="B334" s="26">
        <v>40620</v>
      </c>
      <c r="C334" s="27">
        <f t="shared" si="12"/>
        <v>-0.81643835616438354</v>
      </c>
      <c r="D334" s="28">
        <v>2.01918209105E-3</v>
      </c>
      <c r="J334" s="26">
        <v>40620</v>
      </c>
      <c r="K334" s="27">
        <f t="shared" si="13"/>
        <v>-0.81643835616438354</v>
      </c>
      <c r="L334" s="28">
        <v>3.2000000000000002E-3</v>
      </c>
      <c r="N334" s="26">
        <v>40620</v>
      </c>
      <c r="O334" s="27">
        <f t="shared" si="14"/>
        <v>-0.81643835616438354</v>
      </c>
      <c r="P334" s="28">
        <v>6.1999999999999998E-3</v>
      </c>
      <c r="HW334" s="14"/>
      <c r="HX334" s="14"/>
      <c r="HY334" s="14"/>
      <c r="HZ334" s="14"/>
    </row>
    <row r="335" spans="2:234" ht="13.2" customHeight="1" x14ac:dyDescent="0.25">
      <c r="B335" s="26">
        <v>40619</v>
      </c>
      <c r="C335" s="27">
        <f t="shared" si="12"/>
        <v>-0.81917808219178079</v>
      </c>
      <c r="D335" s="28">
        <v>2.01918209105E-3</v>
      </c>
      <c r="J335" s="26">
        <v>40619</v>
      </c>
      <c r="K335" s="27">
        <f t="shared" si="13"/>
        <v>-0.81917808219178079</v>
      </c>
      <c r="L335" s="28">
        <v>3.2000000000000002E-3</v>
      </c>
      <c r="N335" s="26">
        <v>40619</v>
      </c>
      <c r="O335" s="27">
        <f t="shared" si="14"/>
        <v>-0.81917808219178079</v>
      </c>
      <c r="P335" s="28">
        <v>6.1999999999999998E-3</v>
      </c>
      <c r="HW335" s="14"/>
      <c r="HX335" s="14"/>
      <c r="HY335" s="14"/>
      <c r="HZ335" s="14"/>
    </row>
    <row r="336" spans="2:234" ht="13.2" customHeight="1" x14ac:dyDescent="0.25">
      <c r="B336" s="26">
        <v>40618</v>
      </c>
      <c r="C336" s="27">
        <f t="shared" si="12"/>
        <v>-0.82191780821917804</v>
      </c>
      <c r="D336" s="28">
        <v>2.01918209105E-3</v>
      </c>
      <c r="J336" s="26">
        <v>40618</v>
      </c>
      <c r="K336" s="27">
        <f t="shared" si="13"/>
        <v>-0.82191780821917804</v>
      </c>
      <c r="L336" s="28">
        <v>3.2000000000000002E-3</v>
      </c>
      <c r="N336" s="26">
        <v>40618</v>
      </c>
      <c r="O336" s="27">
        <f t="shared" si="14"/>
        <v>-0.82191780821917804</v>
      </c>
      <c r="P336" s="28">
        <v>6.1999999999999998E-3</v>
      </c>
      <c r="HW336" s="14"/>
      <c r="HX336" s="14"/>
      <c r="HY336" s="14"/>
      <c r="HZ336" s="14"/>
    </row>
    <row r="337" spans="2:234" ht="13.2" customHeight="1" x14ac:dyDescent="0.25">
      <c r="B337" s="26">
        <v>40617</v>
      </c>
      <c r="C337" s="27">
        <f t="shared" si="12"/>
        <v>-0.8246575342465754</v>
      </c>
      <c r="D337" s="28">
        <v>2.01918209105E-3</v>
      </c>
      <c r="J337" s="26">
        <v>40617</v>
      </c>
      <c r="K337" s="27">
        <f t="shared" si="13"/>
        <v>-0.8246575342465754</v>
      </c>
      <c r="L337" s="28">
        <v>3.2000000000000002E-3</v>
      </c>
      <c r="N337" s="26">
        <v>40617</v>
      </c>
      <c r="O337" s="27">
        <f t="shared" si="14"/>
        <v>-0.8246575342465754</v>
      </c>
      <c r="P337" s="28">
        <v>6.1999999999999998E-3</v>
      </c>
      <c r="HW337" s="14"/>
      <c r="HX337" s="14"/>
      <c r="HY337" s="14"/>
      <c r="HZ337" s="14"/>
    </row>
    <row r="338" spans="2:234" ht="13.2" customHeight="1" x14ac:dyDescent="0.25">
      <c r="B338" s="26">
        <v>40616</v>
      </c>
      <c r="C338" s="27">
        <f t="shared" si="12"/>
        <v>-0.82739726027397265</v>
      </c>
      <c r="D338" s="28">
        <v>2.01918209105E-3</v>
      </c>
      <c r="J338" s="26">
        <v>40616</v>
      </c>
      <c r="K338" s="27">
        <f t="shared" si="13"/>
        <v>-0.82739726027397265</v>
      </c>
      <c r="L338" s="28">
        <v>3.2000000000000002E-3</v>
      </c>
      <c r="N338" s="26">
        <v>40616</v>
      </c>
      <c r="O338" s="27">
        <f t="shared" si="14"/>
        <v>-0.82739726027397265</v>
      </c>
      <c r="P338" s="28">
        <v>6.1999999999999998E-3</v>
      </c>
      <c r="HW338" s="14"/>
      <c r="HX338" s="14"/>
      <c r="HY338" s="14"/>
      <c r="HZ338" s="14"/>
    </row>
    <row r="339" spans="2:234" ht="13.2" customHeight="1" x14ac:dyDescent="0.25">
      <c r="B339" s="26">
        <v>40615</v>
      </c>
      <c r="C339" s="27">
        <f t="shared" si="12"/>
        <v>-0.83013698630136989</v>
      </c>
      <c r="D339" s="28">
        <v>2.01918209105E-3</v>
      </c>
      <c r="J339" s="26">
        <v>40615</v>
      </c>
      <c r="K339" s="27">
        <f t="shared" si="13"/>
        <v>-0.83013698630136989</v>
      </c>
      <c r="L339" s="28">
        <v>3.2000000000000002E-3</v>
      </c>
      <c r="N339" s="26">
        <v>40615</v>
      </c>
      <c r="O339" s="27">
        <f t="shared" si="14"/>
        <v>-0.83013698630136989</v>
      </c>
      <c r="P339" s="28">
        <v>6.1999999999999998E-3</v>
      </c>
      <c r="HW339" s="14"/>
      <c r="HX339" s="14"/>
      <c r="HY339" s="14"/>
      <c r="HZ339" s="14"/>
    </row>
    <row r="340" spans="2:234" ht="13.2" customHeight="1" x14ac:dyDescent="0.25">
      <c r="B340" s="26">
        <v>40614</v>
      </c>
      <c r="C340" s="27">
        <f t="shared" si="12"/>
        <v>-0.83287671232876714</v>
      </c>
      <c r="D340" s="28">
        <v>2.01918209105E-3</v>
      </c>
      <c r="J340" s="26">
        <v>40614</v>
      </c>
      <c r="K340" s="27">
        <f t="shared" si="13"/>
        <v>-0.83287671232876714</v>
      </c>
      <c r="L340" s="28">
        <v>3.2000000000000002E-3</v>
      </c>
      <c r="N340" s="26">
        <v>40614</v>
      </c>
      <c r="O340" s="27">
        <f t="shared" si="14"/>
        <v>-0.83287671232876714</v>
      </c>
      <c r="P340" s="28">
        <v>6.1999999999999998E-3</v>
      </c>
      <c r="HW340" s="14"/>
      <c r="HX340" s="14"/>
      <c r="HY340" s="14"/>
      <c r="HZ340" s="14"/>
    </row>
    <row r="341" spans="2:234" ht="13.2" customHeight="1" x14ac:dyDescent="0.25">
      <c r="B341" s="26">
        <v>40613</v>
      </c>
      <c r="C341" s="27">
        <f t="shared" si="12"/>
        <v>-0.83561643835616439</v>
      </c>
      <c r="D341" s="28">
        <v>2.01918209105E-3</v>
      </c>
      <c r="J341" s="26">
        <v>40613</v>
      </c>
      <c r="K341" s="27">
        <f t="shared" si="13"/>
        <v>-0.83561643835616439</v>
      </c>
      <c r="L341" s="28">
        <v>3.2000000000000002E-3</v>
      </c>
      <c r="N341" s="26">
        <v>40613</v>
      </c>
      <c r="O341" s="27">
        <f t="shared" si="14"/>
        <v>-0.83561643835616439</v>
      </c>
      <c r="P341" s="28">
        <v>6.1999999999999998E-3</v>
      </c>
      <c r="HW341" s="14"/>
      <c r="HX341" s="14"/>
      <c r="HY341" s="14"/>
      <c r="HZ341" s="14"/>
    </row>
    <row r="342" spans="2:234" ht="13.2" customHeight="1" x14ac:dyDescent="0.25">
      <c r="B342" s="26">
        <v>40612</v>
      </c>
      <c r="C342" s="27">
        <f t="shared" si="12"/>
        <v>-0.83835616438356164</v>
      </c>
      <c r="D342" s="28">
        <v>2.01918209105E-3</v>
      </c>
      <c r="J342" s="26">
        <v>40612</v>
      </c>
      <c r="K342" s="27">
        <f t="shared" si="13"/>
        <v>-0.83835616438356164</v>
      </c>
      <c r="L342" s="28">
        <v>3.2000000000000002E-3</v>
      </c>
      <c r="N342" s="26">
        <v>40612</v>
      </c>
      <c r="O342" s="27">
        <f t="shared" si="14"/>
        <v>-0.83835616438356164</v>
      </c>
      <c r="P342" s="28">
        <v>6.1999999999999998E-3</v>
      </c>
      <c r="HW342" s="14"/>
      <c r="HX342" s="14"/>
      <c r="HY342" s="14"/>
      <c r="HZ342" s="14"/>
    </row>
    <row r="343" spans="2:234" ht="13.2" customHeight="1" x14ac:dyDescent="0.25">
      <c r="B343" s="26">
        <v>40611</v>
      </c>
      <c r="C343" s="27">
        <f t="shared" si="12"/>
        <v>-0.84109589041095889</v>
      </c>
      <c r="D343" s="28">
        <v>2.01918209105E-3</v>
      </c>
      <c r="J343" s="26">
        <v>40611</v>
      </c>
      <c r="K343" s="27">
        <f t="shared" si="13"/>
        <v>-0.84109589041095889</v>
      </c>
      <c r="L343" s="28">
        <v>3.2000000000000002E-3</v>
      </c>
      <c r="N343" s="26">
        <v>40611</v>
      </c>
      <c r="O343" s="27">
        <f t="shared" si="14"/>
        <v>-0.84109589041095889</v>
      </c>
      <c r="P343" s="28">
        <v>6.1999999999999998E-3</v>
      </c>
      <c r="HW343" s="14"/>
      <c r="HX343" s="14"/>
      <c r="HY343" s="14"/>
      <c r="HZ343" s="14"/>
    </row>
    <row r="344" spans="2:234" ht="13.2" customHeight="1" x14ac:dyDescent="0.25">
      <c r="B344" s="26">
        <v>40610</v>
      </c>
      <c r="C344" s="27">
        <f t="shared" si="12"/>
        <v>-0.84383561643835614</v>
      </c>
      <c r="D344" s="28">
        <v>2.01918209105E-3</v>
      </c>
      <c r="J344" s="26">
        <v>40610</v>
      </c>
      <c r="K344" s="27">
        <f t="shared" si="13"/>
        <v>-0.84383561643835614</v>
      </c>
      <c r="L344" s="28">
        <v>3.2000000000000002E-3</v>
      </c>
      <c r="N344" s="26">
        <v>40610</v>
      </c>
      <c r="O344" s="27">
        <f t="shared" si="14"/>
        <v>-0.84383561643835614</v>
      </c>
      <c r="P344" s="28">
        <v>6.1999999999999998E-3</v>
      </c>
      <c r="HW344" s="14"/>
      <c r="HX344" s="14"/>
      <c r="HY344" s="14"/>
      <c r="HZ344" s="14"/>
    </row>
    <row r="345" spans="2:234" ht="13.2" customHeight="1" x14ac:dyDescent="0.25">
      <c r="B345" s="26">
        <v>40609</v>
      </c>
      <c r="C345" s="27">
        <f t="shared" si="12"/>
        <v>-0.84657534246575339</v>
      </c>
      <c r="D345" s="28">
        <v>2.01918209105E-3</v>
      </c>
      <c r="J345" s="26">
        <v>40609</v>
      </c>
      <c r="K345" s="27">
        <f t="shared" si="13"/>
        <v>-0.84657534246575339</v>
      </c>
      <c r="L345" s="28">
        <v>3.2000000000000002E-3</v>
      </c>
      <c r="N345" s="26">
        <v>40609</v>
      </c>
      <c r="O345" s="27">
        <f t="shared" si="14"/>
        <v>-0.84657534246575339</v>
      </c>
      <c r="P345" s="28">
        <v>6.1999999999999998E-3</v>
      </c>
      <c r="HW345" s="14"/>
      <c r="HX345" s="14"/>
      <c r="HY345" s="14"/>
      <c r="HZ345" s="14"/>
    </row>
    <row r="346" spans="2:234" ht="13.2" customHeight="1" x14ac:dyDescent="0.25">
      <c r="B346" s="26">
        <v>40608</v>
      </c>
      <c r="C346" s="27">
        <f t="shared" si="12"/>
        <v>-0.84931506849315064</v>
      </c>
      <c r="D346" s="28">
        <v>2.01918209105E-3</v>
      </c>
      <c r="J346" s="26">
        <v>40608</v>
      </c>
      <c r="K346" s="27">
        <f t="shared" si="13"/>
        <v>-0.84931506849315064</v>
      </c>
      <c r="L346" s="28">
        <v>3.2000000000000002E-3</v>
      </c>
      <c r="N346" s="26">
        <v>40608</v>
      </c>
      <c r="O346" s="27">
        <f t="shared" si="14"/>
        <v>-0.84931506849315064</v>
      </c>
      <c r="P346" s="28">
        <v>6.1999999999999998E-3</v>
      </c>
      <c r="HW346" s="14"/>
      <c r="HX346" s="14"/>
      <c r="HY346" s="14"/>
      <c r="HZ346" s="14"/>
    </row>
    <row r="347" spans="2:234" ht="13.2" customHeight="1" x14ac:dyDescent="0.25">
      <c r="B347" s="26">
        <v>40607</v>
      </c>
      <c r="C347" s="27">
        <f t="shared" si="12"/>
        <v>-0.852054794520548</v>
      </c>
      <c r="D347" s="28">
        <v>2.01918209105E-3</v>
      </c>
      <c r="J347" s="26">
        <v>40607</v>
      </c>
      <c r="K347" s="27">
        <f t="shared" si="13"/>
        <v>-0.852054794520548</v>
      </c>
      <c r="L347" s="28">
        <v>3.2000000000000002E-3</v>
      </c>
      <c r="N347" s="26">
        <v>40607</v>
      </c>
      <c r="O347" s="27">
        <f t="shared" si="14"/>
        <v>-0.852054794520548</v>
      </c>
      <c r="P347" s="28">
        <v>6.1999999999999998E-3</v>
      </c>
      <c r="HW347" s="14"/>
      <c r="HX347" s="14"/>
      <c r="HY347" s="14"/>
      <c r="HZ347" s="14"/>
    </row>
    <row r="348" spans="2:234" ht="13.2" customHeight="1" x14ac:dyDescent="0.25">
      <c r="B348" s="26">
        <v>40606</v>
      </c>
      <c r="C348" s="27">
        <f t="shared" si="12"/>
        <v>-0.85479452054794525</v>
      </c>
      <c r="D348" s="28">
        <v>2.01918209105E-3</v>
      </c>
      <c r="J348" s="26">
        <v>40606</v>
      </c>
      <c r="K348" s="27">
        <f t="shared" si="13"/>
        <v>-0.85479452054794525</v>
      </c>
      <c r="L348" s="28">
        <v>3.2000000000000002E-3</v>
      </c>
      <c r="N348" s="26">
        <v>40606</v>
      </c>
      <c r="O348" s="27">
        <f t="shared" si="14"/>
        <v>-0.85479452054794525</v>
      </c>
      <c r="P348" s="28">
        <v>6.1999999999999998E-3</v>
      </c>
      <c r="HW348" s="14"/>
      <c r="HX348" s="14"/>
      <c r="HY348" s="14"/>
      <c r="HZ348" s="14"/>
    </row>
    <row r="349" spans="2:234" ht="13.2" customHeight="1" x14ac:dyDescent="0.25">
      <c r="B349" s="26">
        <v>40605</v>
      </c>
      <c r="C349" s="27">
        <f t="shared" si="12"/>
        <v>-0.8575342465753425</v>
      </c>
      <c r="D349" s="28">
        <v>2.01918209105E-3</v>
      </c>
      <c r="J349" s="26">
        <v>40605</v>
      </c>
      <c r="K349" s="27">
        <f t="shared" si="13"/>
        <v>-0.8575342465753425</v>
      </c>
      <c r="L349" s="28">
        <v>3.2000000000000002E-3</v>
      </c>
      <c r="N349" s="26">
        <v>40605</v>
      </c>
      <c r="O349" s="27">
        <f t="shared" si="14"/>
        <v>-0.8575342465753425</v>
      </c>
      <c r="P349" s="28">
        <v>6.1999999999999998E-3</v>
      </c>
      <c r="HW349" s="14"/>
      <c r="HX349" s="14"/>
      <c r="HY349" s="14"/>
      <c r="HZ349" s="14"/>
    </row>
    <row r="350" spans="2:234" ht="13.2" customHeight="1" x14ac:dyDescent="0.25">
      <c r="B350" s="26">
        <v>40604</v>
      </c>
      <c r="C350" s="27">
        <f t="shared" si="12"/>
        <v>-0.86027397260273974</v>
      </c>
      <c r="D350" s="28">
        <v>2.01918209105E-3</v>
      </c>
      <c r="J350" s="26">
        <v>40604</v>
      </c>
      <c r="K350" s="27">
        <f t="shared" si="13"/>
        <v>-0.86027397260273974</v>
      </c>
      <c r="L350" s="28">
        <v>3.2000000000000002E-3</v>
      </c>
      <c r="N350" s="26">
        <v>40604</v>
      </c>
      <c r="O350" s="27">
        <f t="shared" si="14"/>
        <v>-0.86027397260273974</v>
      </c>
      <c r="P350" s="28">
        <v>6.1999999999999998E-3</v>
      </c>
      <c r="HW350" s="14"/>
      <c r="HX350" s="14"/>
      <c r="HY350" s="14"/>
      <c r="HZ350" s="14"/>
    </row>
    <row r="351" spans="2:234" ht="13.2" customHeight="1" x14ac:dyDescent="0.25">
      <c r="B351" s="26">
        <v>40603</v>
      </c>
      <c r="C351" s="27">
        <f t="shared" si="12"/>
        <v>-0.86301369863013699</v>
      </c>
      <c r="D351" s="28">
        <v>2.01918209105E-3</v>
      </c>
      <c r="J351" s="26">
        <v>40603</v>
      </c>
      <c r="K351" s="27">
        <f t="shared" si="13"/>
        <v>-0.86301369863013699</v>
      </c>
      <c r="L351" s="28">
        <v>3.2000000000000002E-3</v>
      </c>
      <c r="N351" s="26">
        <v>40603</v>
      </c>
      <c r="O351" s="27">
        <f t="shared" si="14"/>
        <v>-0.86301369863013699</v>
      </c>
      <c r="P351" s="28">
        <v>6.1999999999999998E-3</v>
      </c>
      <c r="HW351" s="14"/>
      <c r="HX351" s="14"/>
      <c r="HY351" s="14"/>
      <c r="HZ351" s="14"/>
    </row>
    <row r="352" spans="2:234" ht="13.2" customHeight="1" x14ac:dyDescent="0.25">
      <c r="B352" s="26">
        <v>40602</v>
      </c>
      <c r="C352" s="27">
        <f t="shared" si="12"/>
        <v>-0.86575342465753424</v>
      </c>
      <c r="D352" s="28">
        <v>2.01918209105E-3</v>
      </c>
      <c r="J352" s="26">
        <v>40602</v>
      </c>
      <c r="K352" s="27">
        <f t="shared" si="13"/>
        <v>-0.86575342465753424</v>
      </c>
      <c r="L352" s="28">
        <v>3.2000000000000002E-3</v>
      </c>
      <c r="N352" s="26">
        <v>40602</v>
      </c>
      <c r="O352" s="27">
        <f t="shared" si="14"/>
        <v>-0.86575342465753424</v>
      </c>
      <c r="P352" s="28">
        <v>6.1999999999999998E-3</v>
      </c>
      <c r="HW352" s="14"/>
      <c r="HX352" s="14"/>
      <c r="HY352" s="14"/>
      <c r="HZ352" s="14"/>
    </row>
    <row r="353" spans="2:234" ht="13.2" customHeight="1" x14ac:dyDescent="0.25">
      <c r="B353" s="26">
        <v>40601</v>
      </c>
      <c r="C353" s="27">
        <f t="shared" si="12"/>
        <v>-0.86849315068493149</v>
      </c>
      <c r="D353" s="28">
        <v>2.01918209105E-3</v>
      </c>
      <c r="J353" s="26">
        <v>40601</v>
      </c>
      <c r="K353" s="27">
        <f t="shared" si="13"/>
        <v>-0.86849315068493149</v>
      </c>
      <c r="L353" s="28">
        <v>3.2000000000000002E-3</v>
      </c>
      <c r="N353" s="26">
        <v>40601</v>
      </c>
      <c r="O353" s="27">
        <f t="shared" si="14"/>
        <v>-0.86849315068493149</v>
      </c>
      <c r="P353" s="28">
        <v>6.1999999999999998E-3</v>
      </c>
      <c r="HW353" s="14"/>
      <c r="HX353" s="14"/>
      <c r="HY353" s="14"/>
      <c r="HZ353" s="14"/>
    </row>
    <row r="354" spans="2:234" ht="13.2" customHeight="1" x14ac:dyDescent="0.25">
      <c r="B354" s="26">
        <v>40600</v>
      </c>
      <c r="C354" s="27">
        <f t="shared" si="12"/>
        <v>-0.87123287671232874</v>
      </c>
      <c r="D354" s="28">
        <v>2.01918209105E-3</v>
      </c>
      <c r="J354" s="26">
        <v>40600</v>
      </c>
      <c r="K354" s="27">
        <f t="shared" si="13"/>
        <v>-0.87123287671232874</v>
      </c>
      <c r="L354" s="28">
        <v>3.2000000000000002E-3</v>
      </c>
      <c r="N354" s="26">
        <v>40600</v>
      </c>
      <c r="O354" s="27">
        <f t="shared" si="14"/>
        <v>-0.87123287671232874</v>
      </c>
      <c r="P354" s="28">
        <v>6.1999999999999998E-3</v>
      </c>
      <c r="HW354" s="14"/>
      <c r="HX354" s="14"/>
      <c r="HY354" s="14"/>
      <c r="HZ354" s="14"/>
    </row>
    <row r="355" spans="2:234" ht="13.2" customHeight="1" x14ac:dyDescent="0.25">
      <c r="B355" s="26">
        <v>40599</v>
      </c>
      <c r="C355" s="27">
        <f t="shared" si="12"/>
        <v>-0.87397260273972599</v>
      </c>
      <c r="D355" s="28">
        <v>2.01918209105E-3</v>
      </c>
      <c r="J355" s="26">
        <v>40599</v>
      </c>
      <c r="K355" s="27">
        <f t="shared" si="13"/>
        <v>-0.87397260273972599</v>
      </c>
      <c r="L355" s="28">
        <v>3.2000000000000002E-3</v>
      </c>
      <c r="N355" s="26">
        <v>40599</v>
      </c>
      <c r="O355" s="27">
        <f t="shared" si="14"/>
        <v>-0.87397260273972599</v>
      </c>
      <c r="P355" s="28">
        <v>6.1999999999999998E-3</v>
      </c>
      <c r="HW355" s="14"/>
      <c r="HX355" s="14"/>
      <c r="HY355" s="14"/>
      <c r="HZ355" s="14"/>
    </row>
    <row r="356" spans="2:234" ht="13.2" customHeight="1" x14ac:dyDescent="0.25">
      <c r="B356" s="26">
        <v>40598</v>
      </c>
      <c r="C356" s="27">
        <f t="shared" si="12"/>
        <v>-0.87671232876712324</v>
      </c>
      <c r="D356" s="28">
        <v>2.01918209105E-3</v>
      </c>
      <c r="J356" s="26">
        <v>40598</v>
      </c>
      <c r="K356" s="27">
        <f t="shared" si="13"/>
        <v>-0.87671232876712324</v>
      </c>
      <c r="L356" s="28">
        <v>3.2000000000000002E-3</v>
      </c>
      <c r="N356" s="26">
        <v>40598</v>
      </c>
      <c r="O356" s="27">
        <f t="shared" si="14"/>
        <v>-0.87671232876712324</v>
      </c>
      <c r="P356" s="28">
        <v>6.1999999999999998E-3</v>
      </c>
      <c r="HW356" s="14"/>
      <c r="HX356" s="14"/>
      <c r="HY356" s="14"/>
      <c r="HZ356" s="14"/>
    </row>
    <row r="357" spans="2:234" ht="13.2" customHeight="1" x14ac:dyDescent="0.25">
      <c r="B357" s="26">
        <v>40597</v>
      </c>
      <c r="C357" s="27">
        <f t="shared" ref="C357:C420" si="15">IF($F$3&lt;B357,1,-1)*YEARFRAC($F$3,B357,3)</f>
        <v>-0.8794520547945206</v>
      </c>
      <c r="D357" s="28">
        <v>2.01918209105E-3</v>
      </c>
      <c r="J357" s="26">
        <v>40597</v>
      </c>
      <c r="K357" s="27">
        <f t="shared" ref="K357:K420" si="16">IF($F$3&lt;J357,1,-1)*YEARFRAC($F$3,J357,3)</f>
        <v>-0.8794520547945206</v>
      </c>
      <c r="L357" s="28">
        <v>3.2000000000000002E-3</v>
      </c>
      <c r="N357" s="26">
        <v>40597</v>
      </c>
      <c r="O357" s="27">
        <f t="shared" ref="O357:O420" si="17">IF($F$3&lt;N357,1,-1)*YEARFRAC($F$3,N357,3)</f>
        <v>-0.8794520547945206</v>
      </c>
      <c r="P357" s="28">
        <v>6.1999999999999998E-3</v>
      </c>
      <c r="HW357" s="14"/>
      <c r="HX357" s="14"/>
      <c r="HY357" s="14"/>
      <c r="HZ357" s="14"/>
    </row>
    <row r="358" spans="2:234" ht="12.75" customHeight="1" x14ac:dyDescent="0.25">
      <c r="HW358" s="14"/>
      <c r="HX358" s="14"/>
      <c r="HY358" s="14"/>
      <c r="HZ358" s="14"/>
    </row>
    <row r="359" spans="2:234" ht="12.75" customHeight="1" x14ac:dyDescent="0.25">
      <c r="HW359" s="14"/>
      <c r="HX359" s="14"/>
      <c r="HY359" s="14"/>
      <c r="HZ359" s="14"/>
    </row>
    <row r="360" spans="2:234" ht="12.75" customHeight="1" x14ac:dyDescent="0.25">
      <c r="HW360" s="14"/>
      <c r="HX360" s="14"/>
      <c r="HY360" s="14"/>
      <c r="HZ360" s="14"/>
    </row>
    <row r="361" spans="2:234" ht="12.75" customHeight="1" x14ac:dyDescent="0.25">
      <c r="HW361" s="14"/>
      <c r="HX361" s="14"/>
      <c r="HY361" s="14"/>
      <c r="HZ361" s="14"/>
    </row>
    <row r="362" spans="2:234" ht="12.75" customHeight="1" x14ac:dyDescent="0.25">
      <c r="HW362" s="14"/>
      <c r="HX362" s="14"/>
      <c r="HY362" s="14"/>
      <c r="HZ362" s="14"/>
    </row>
    <row r="363" spans="2:234" ht="12.75" customHeight="1" x14ac:dyDescent="0.25">
      <c r="HW363" s="14"/>
      <c r="HX363" s="14"/>
      <c r="HY363" s="14"/>
      <c r="HZ363" s="14"/>
    </row>
    <row r="364" spans="2:234" ht="12.75" customHeight="1" x14ac:dyDescent="0.25">
      <c r="HW364" s="14"/>
      <c r="HX364" s="14"/>
      <c r="HY364" s="14"/>
      <c r="HZ364" s="14"/>
    </row>
    <row r="365" spans="2:234" ht="12.75" customHeight="1" x14ac:dyDescent="0.25">
      <c r="HW365" s="14"/>
      <c r="HX365" s="14"/>
      <c r="HY365" s="14"/>
      <c r="HZ365" s="14"/>
    </row>
    <row r="366" spans="2:234" ht="12.75" customHeight="1" x14ac:dyDescent="0.25">
      <c r="HW366" s="14"/>
      <c r="HX366" s="14"/>
      <c r="HY366" s="14"/>
      <c r="HZ366" s="14"/>
    </row>
    <row r="367" spans="2:234" ht="12.75" customHeight="1" x14ac:dyDescent="0.25">
      <c r="HW367" s="14"/>
      <c r="HX367" s="14"/>
      <c r="HY367" s="14"/>
      <c r="HZ367" s="14"/>
    </row>
    <row r="368" spans="2:234" ht="12.75" customHeight="1" x14ac:dyDescent="0.25">
      <c r="HW368" s="14"/>
      <c r="HX368" s="14"/>
      <c r="HY368" s="14"/>
      <c r="HZ368" s="14"/>
    </row>
    <row r="369" spans="231:234" ht="12.75" customHeight="1" x14ac:dyDescent="0.25">
      <c r="HW369" s="14"/>
      <c r="HX369" s="14"/>
      <c r="HY369" s="14"/>
      <c r="HZ369" s="14"/>
    </row>
    <row r="370" spans="231:234" ht="12.75" customHeight="1" x14ac:dyDescent="0.25">
      <c r="HW370" s="14"/>
      <c r="HX370" s="14"/>
      <c r="HY370" s="14"/>
      <c r="HZ370" s="14"/>
    </row>
    <row r="371" spans="231:234" ht="12.75" customHeight="1" x14ac:dyDescent="0.25">
      <c r="HW371" s="14"/>
      <c r="HX371" s="14"/>
      <c r="HY371" s="14"/>
      <c r="HZ371" s="14"/>
    </row>
    <row r="372" spans="231:234" ht="12.75" customHeight="1" x14ac:dyDescent="0.25">
      <c r="HW372" s="14"/>
      <c r="HX372" s="14"/>
      <c r="HY372" s="14"/>
      <c r="HZ372" s="14"/>
    </row>
    <row r="373" spans="231:234" ht="12.75" customHeight="1" x14ac:dyDescent="0.25">
      <c r="HW373" s="14"/>
      <c r="HX373" s="14"/>
      <c r="HY373" s="14"/>
      <c r="HZ373" s="14"/>
    </row>
    <row r="374" spans="231:234" ht="12.75" customHeight="1" x14ac:dyDescent="0.25">
      <c r="HW374" s="14"/>
      <c r="HX374" s="14"/>
      <c r="HY374" s="14"/>
      <c r="HZ374" s="14"/>
    </row>
    <row r="375" spans="231:234" ht="12.75" customHeight="1" x14ac:dyDescent="0.25">
      <c r="HW375" s="14"/>
      <c r="HX375" s="14"/>
      <c r="HY375" s="14"/>
      <c r="HZ375" s="14"/>
    </row>
    <row r="376" spans="231:234" ht="12.75" customHeight="1" x14ac:dyDescent="0.25">
      <c r="HW376" s="14"/>
      <c r="HX376" s="14"/>
      <c r="HY376" s="14"/>
      <c r="HZ376" s="14"/>
    </row>
    <row r="377" spans="231:234" ht="12.75" customHeight="1" x14ac:dyDescent="0.25">
      <c r="HW377" s="14"/>
      <c r="HX377" s="14"/>
      <c r="HY377" s="14"/>
      <c r="HZ377" s="14"/>
    </row>
    <row r="378" spans="231:234" ht="12.75" customHeight="1" x14ac:dyDescent="0.25">
      <c r="HW378" s="14"/>
      <c r="HX378" s="14"/>
      <c r="HY378" s="14"/>
      <c r="HZ378" s="14"/>
    </row>
    <row r="379" spans="231:234" ht="12.75" customHeight="1" x14ac:dyDescent="0.25">
      <c r="HW379" s="14"/>
      <c r="HX379" s="14"/>
      <c r="HY379" s="14"/>
      <c r="HZ379" s="14"/>
    </row>
    <row r="380" spans="231:234" ht="12.75" customHeight="1" x14ac:dyDescent="0.25">
      <c r="HW380" s="14"/>
      <c r="HX380" s="14"/>
      <c r="HY380" s="14"/>
      <c r="HZ380" s="14"/>
    </row>
    <row r="381" spans="231:234" ht="12.75" customHeight="1" x14ac:dyDescent="0.25">
      <c r="HW381" s="14"/>
      <c r="HX381" s="14"/>
      <c r="HY381" s="14"/>
      <c r="HZ381" s="14"/>
    </row>
    <row r="382" spans="231:234" ht="12.75" customHeight="1" x14ac:dyDescent="0.25">
      <c r="HW382" s="14"/>
      <c r="HX382" s="14"/>
      <c r="HY382" s="14"/>
      <c r="HZ382" s="14"/>
    </row>
    <row r="383" spans="231:234" ht="12.75" customHeight="1" x14ac:dyDescent="0.25">
      <c r="HW383" s="14"/>
      <c r="HX383" s="14"/>
      <c r="HY383" s="14"/>
      <c r="HZ383" s="14"/>
    </row>
    <row r="384" spans="231:234" ht="12.75" customHeight="1" x14ac:dyDescent="0.25">
      <c r="HW384" s="14"/>
      <c r="HX384" s="14"/>
      <c r="HY384" s="14"/>
      <c r="HZ384" s="14"/>
    </row>
    <row r="385" spans="231:234" ht="12.75" customHeight="1" x14ac:dyDescent="0.25">
      <c r="HW385" s="14"/>
      <c r="HX385" s="14"/>
      <c r="HY385" s="14"/>
      <c r="HZ385" s="14"/>
    </row>
    <row r="386" spans="231:234" ht="12.75" customHeight="1" x14ac:dyDescent="0.25">
      <c r="HW386" s="14"/>
      <c r="HX386" s="14"/>
      <c r="HY386" s="14"/>
      <c r="HZ386" s="14"/>
    </row>
    <row r="387" spans="231:234" ht="12.75" customHeight="1" x14ac:dyDescent="0.25">
      <c r="HW387" s="14"/>
      <c r="HX387" s="14"/>
      <c r="HY387" s="14"/>
      <c r="HZ387" s="14"/>
    </row>
    <row r="388" spans="231:234" ht="12.75" customHeight="1" x14ac:dyDescent="0.25">
      <c r="HW388" s="14"/>
      <c r="HX388" s="14"/>
      <c r="HY388" s="14"/>
      <c r="HZ388" s="14"/>
    </row>
    <row r="389" spans="231:234" ht="12.75" customHeight="1" x14ac:dyDescent="0.25">
      <c r="HW389" s="14"/>
      <c r="HX389" s="14"/>
      <c r="HY389" s="14"/>
      <c r="HZ389" s="14"/>
    </row>
    <row r="390" spans="231:234" ht="12.75" customHeight="1" x14ac:dyDescent="0.25">
      <c r="HW390" s="14"/>
      <c r="HX390" s="14"/>
      <c r="HY390" s="14"/>
      <c r="HZ390" s="14"/>
    </row>
    <row r="391" spans="231:234" ht="12.75" customHeight="1" x14ac:dyDescent="0.25">
      <c r="HW391" s="14"/>
      <c r="HX391" s="14"/>
      <c r="HY391" s="14"/>
      <c r="HZ391" s="14"/>
    </row>
    <row r="392" spans="231:234" ht="12.75" customHeight="1" x14ac:dyDescent="0.25">
      <c r="HW392" s="14"/>
      <c r="HX392" s="14"/>
      <c r="HY392" s="14"/>
      <c r="HZ392" s="14"/>
    </row>
    <row r="393" spans="231:234" ht="12.75" customHeight="1" x14ac:dyDescent="0.25">
      <c r="HW393" s="14"/>
      <c r="HX393" s="14"/>
      <c r="HY393" s="14"/>
      <c r="HZ393" s="14"/>
    </row>
    <row r="394" spans="231:234" ht="12.75" customHeight="1" x14ac:dyDescent="0.25">
      <c r="HW394" s="14"/>
      <c r="HX394" s="14"/>
      <c r="HY394" s="14"/>
      <c r="HZ394" s="14"/>
    </row>
    <row r="395" spans="231:234" ht="12.75" customHeight="1" x14ac:dyDescent="0.25">
      <c r="HW395" s="14"/>
      <c r="HX395" s="14"/>
      <c r="HY395" s="14"/>
      <c r="HZ395" s="14"/>
    </row>
    <row r="396" spans="231:234" ht="12.75" customHeight="1" x14ac:dyDescent="0.25">
      <c r="HW396" s="14"/>
      <c r="HX396" s="14"/>
      <c r="HY396" s="14"/>
      <c r="HZ396" s="14"/>
    </row>
    <row r="397" spans="231:234" ht="12.75" customHeight="1" x14ac:dyDescent="0.25">
      <c r="HW397" s="14"/>
      <c r="HX397" s="14"/>
      <c r="HY397" s="14"/>
      <c r="HZ397" s="14"/>
    </row>
    <row r="398" spans="231:234" ht="12.75" customHeight="1" x14ac:dyDescent="0.25">
      <c r="HW398" s="14"/>
      <c r="HX398" s="14"/>
      <c r="HY398" s="14"/>
      <c r="HZ398" s="14"/>
    </row>
    <row r="399" spans="231:234" ht="12.75" customHeight="1" x14ac:dyDescent="0.25">
      <c r="HW399" s="14"/>
      <c r="HX399" s="14"/>
      <c r="HY399" s="14"/>
      <c r="HZ399" s="14"/>
    </row>
    <row r="400" spans="231:234" ht="12.75" customHeight="1" x14ac:dyDescent="0.25">
      <c r="HW400" s="14"/>
      <c r="HX400" s="14"/>
      <c r="HY400" s="14"/>
      <c r="HZ400" s="14"/>
    </row>
    <row r="401" spans="231:234" ht="12.75" customHeight="1" x14ac:dyDescent="0.25">
      <c r="HW401" s="14"/>
      <c r="HX401" s="14"/>
      <c r="HY401" s="14"/>
      <c r="HZ401" s="14"/>
    </row>
    <row r="402" spans="231:234" ht="12.75" customHeight="1" x14ac:dyDescent="0.25">
      <c r="HW402" s="14"/>
      <c r="HX402" s="14"/>
      <c r="HY402" s="14"/>
      <c r="HZ402" s="14"/>
    </row>
    <row r="403" spans="231:234" ht="12.75" customHeight="1" x14ac:dyDescent="0.25">
      <c r="HW403" s="14"/>
      <c r="HX403" s="14"/>
      <c r="HY403" s="14"/>
      <c r="HZ403" s="14"/>
    </row>
    <row r="404" spans="231:234" ht="12.75" customHeight="1" x14ac:dyDescent="0.25">
      <c r="HW404" s="14"/>
      <c r="HX404" s="14"/>
      <c r="HY404" s="14"/>
      <c r="HZ404" s="14"/>
    </row>
    <row r="405" spans="231:234" ht="12.75" customHeight="1" x14ac:dyDescent="0.25">
      <c r="HW405" s="14"/>
      <c r="HX405" s="14"/>
      <c r="HY405" s="14"/>
      <c r="HZ405" s="14"/>
    </row>
    <row r="406" spans="231:234" ht="12.75" customHeight="1" x14ac:dyDescent="0.25">
      <c r="HW406" s="14"/>
      <c r="HX406" s="14"/>
      <c r="HY406" s="14"/>
      <c r="HZ406" s="14"/>
    </row>
    <row r="407" spans="231:234" ht="12.75" customHeight="1" x14ac:dyDescent="0.25">
      <c r="HW407" s="14"/>
      <c r="HX407" s="14"/>
      <c r="HY407" s="14"/>
      <c r="HZ407" s="14"/>
    </row>
    <row r="408" spans="231:234" ht="12.75" customHeight="1" x14ac:dyDescent="0.25">
      <c r="HW408" s="14"/>
      <c r="HX408" s="14"/>
      <c r="HY408" s="14"/>
      <c r="HZ408" s="14"/>
    </row>
    <row r="409" spans="231:234" ht="12.75" customHeight="1" x14ac:dyDescent="0.25">
      <c r="HW409" s="14"/>
      <c r="HX409" s="14"/>
      <c r="HY409" s="14"/>
      <c r="HZ409" s="14"/>
    </row>
    <row r="410" spans="231:234" ht="12.75" customHeight="1" x14ac:dyDescent="0.25">
      <c r="HW410" s="14"/>
      <c r="HX410" s="14"/>
      <c r="HY410" s="14"/>
      <c r="HZ410" s="14"/>
    </row>
    <row r="411" spans="231:234" ht="12.75" customHeight="1" x14ac:dyDescent="0.25">
      <c r="HW411" s="14"/>
      <c r="HX411" s="14"/>
      <c r="HY411" s="14"/>
      <c r="HZ411" s="14"/>
    </row>
    <row r="412" spans="231:234" ht="12.75" customHeight="1" x14ac:dyDescent="0.25">
      <c r="HW412" s="14"/>
      <c r="HX412" s="14"/>
      <c r="HY412" s="14"/>
      <c r="HZ412" s="14"/>
    </row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1048576"/>
  <sheetViews>
    <sheetView tabSelected="1" zoomScale="75" zoomScaleNormal="75" workbookViewId="0"/>
  </sheetViews>
  <sheetFormatPr baseColWidth="10" defaultColWidth="8.88671875" defaultRowHeight="13.2" x14ac:dyDescent="0.25"/>
  <cols>
    <col min="1" max="1" width="3.77734375" style="14" customWidth="1"/>
    <col min="2" max="3" width="12.33203125" style="14" customWidth="1"/>
    <col min="4" max="4" width="26.44140625" style="14" customWidth="1"/>
    <col min="5" max="5" width="12.33203125" style="14" customWidth="1"/>
    <col min="6" max="6" width="10.21875" style="29" customWidth="1"/>
    <col min="7" max="7" width="3.77734375" style="14" customWidth="1"/>
    <col min="8" max="9" width="10.21875" style="14" customWidth="1"/>
    <col min="10" max="12" width="12.33203125" style="14" customWidth="1"/>
    <col min="13" max="14" width="10.21875" style="14" customWidth="1"/>
    <col min="15" max="18" width="12.33203125" style="14" customWidth="1"/>
    <col min="19" max="20" width="10.21875" style="14" customWidth="1"/>
    <col min="21" max="23" width="12.33203125" style="14" customWidth="1"/>
    <col min="24" max="25" width="10.21875" style="14" customWidth="1"/>
    <col min="26" max="29" width="12.33203125" style="14" customWidth="1"/>
    <col min="30" max="30" width="23.33203125" style="14" customWidth="1"/>
    <col min="31" max="31" width="12.33203125" style="30" customWidth="1"/>
    <col min="32" max="269" width="12.33203125" style="14" customWidth="1"/>
    <col min="270" max="1025" width="12.33203125" customWidth="1"/>
  </cols>
  <sheetData>
    <row r="1" spans="1:275" ht="13.2" customHeight="1" x14ac:dyDescent="0.25">
      <c r="JJ1" s="14"/>
      <c r="JK1" s="14"/>
    </row>
    <row r="2" spans="1:275" ht="15" customHeight="1" x14ac:dyDescent="0.25">
      <c r="B2" s="31" t="s">
        <v>58</v>
      </c>
      <c r="O2" s="32" t="s">
        <v>59</v>
      </c>
      <c r="P2" s="33" t="s">
        <v>60</v>
      </c>
      <c r="JJ2" s="14"/>
      <c r="JK2" s="14"/>
    </row>
    <row r="3" spans="1:275" ht="13.2" customHeight="1" x14ac:dyDescent="0.25">
      <c r="B3" s="34" t="str">
        <f>IFERROR(IF(VALUE('Load Libs'!C18)&lt;40014,"THIS SHEET REQUIRES A NEWER VERSION OF OBBA! PLEASE UPGRADE!",""),"This sheet requires the Obba for Spreadsheets AddIn - see http://www.obba.info")</f>
        <v/>
      </c>
      <c r="O3" s="35"/>
      <c r="P3" s="36" t="s">
        <v>60</v>
      </c>
      <c r="JJ3" s="14"/>
      <c r="JK3" s="14"/>
    </row>
    <row r="4" spans="1:275" ht="13.2" customHeight="1" x14ac:dyDescent="0.25">
      <c r="O4" s="32" t="s">
        <v>61</v>
      </c>
      <c r="P4" s="37" t="s">
        <v>62</v>
      </c>
      <c r="JJ4" s="14"/>
      <c r="JK4" s="14"/>
    </row>
    <row r="5" spans="1:275" ht="13.2" customHeight="1" x14ac:dyDescent="0.25">
      <c r="B5" s="22" t="s">
        <v>63</v>
      </c>
      <c r="C5" s="22"/>
      <c r="D5" s="22"/>
      <c r="JJ5" s="14"/>
      <c r="JK5" s="14"/>
      <c r="JL5" s="14"/>
    </row>
    <row r="6" spans="1:275" ht="13.2" customHeight="1" x14ac:dyDescent="0.25">
      <c r="O6" s="38" t="s">
        <v>64</v>
      </c>
      <c r="P6" s="17" t="s">
        <v>65</v>
      </c>
      <c r="JJ6" s="14"/>
      <c r="JK6" s="14"/>
      <c r="JL6" s="14"/>
      <c r="JM6" s="14"/>
    </row>
    <row r="7" spans="1:275" ht="13.2" customHeight="1" x14ac:dyDescent="0.25">
      <c r="B7" s="16" t="s">
        <v>36</v>
      </c>
      <c r="C7" s="16"/>
      <c r="D7" s="16"/>
      <c r="H7" s="16" t="s">
        <v>25</v>
      </c>
      <c r="I7" s="16"/>
      <c r="J7" s="16"/>
      <c r="K7" s="16"/>
      <c r="L7" s="16"/>
      <c r="JJ7" s="14"/>
      <c r="JK7" s="14"/>
      <c r="JL7" s="14"/>
      <c r="JM7" s="14"/>
    </row>
    <row r="8" spans="1:275" ht="13.2" customHeight="1" x14ac:dyDescent="0.25">
      <c r="B8" s="24" t="str">
        <f>[1]!obMake("calibrationAccuracy","double",C8)</f>
        <v>calibrationAccuracy 
[9375]</v>
      </c>
      <c r="C8" s="39">
        <v>1E-8</v>
      </c>
      <c r="D8" s="14" t="str">
        <f>"( = "&amp;C8*100*100&amp;" bp)"</f>
        <v>( = 0,0001 bp)</v>
      </c>
      <c r="H8" s="24" t="str">
        <f>[1]!obMake("baseDate-calib","LocalDate",I8)</f>
        <v>baseDate-calib 
[9824]</v>
      </c>
      <c r="I8" s="19">
        <v>40918</v>
      </c>
      <c r="P8" s="17" t="s">
        <v>66</v>
      </c>
      <c r="JJ8" s="14"/>
      <c r="JK8" s="14"/>
      <c r="JL8" s="14"/>
      <c r="JM8" s="14"/>
    </row>
    <row r="9" spans="1:275" ht="13.2" customHeight="1" x14ac:dyDescent="0.25">
      <c r="B9" s="24"/>
      <c r="H9" s="24" t="str">
        <f>[1]!obMake("shortPeriod-calib","String",I9)</f>
        <v>shortPeriod-calib 
[8338]</v>
      </c>
      <c r="I9" s="40" t="s">
        <v>67</v>
      </c>
      <c r="JJ9" s="14"/>
      <c r="JK9" s="14"/>
      <c r="JL9" s="14"/>
      <c r="JM9" s="14"/>
    </row>
    <row r="10" spans="1:275" ht="13.2" customHeight="1" x14ac:dyDescent="0.25">
      <c r="B10" s="16" t="s">
        <v>68</v>
      </c>
      <c r="C10" s="16"/>
      <c r="D10" s="16"/>
      <c r="H10" s="14" t="str">
        <f>[1]!obMake("businessDayCal-calib",obLibs&amp;"net.finmath.time.businessdaycalendar."&amp;I10)</f>
        <v>businessDayCal-calib 
[10873]</v>
      </c>
      <c r="I10" s="41" t="s">
        <v>46</v>
      </c>
      <c r="JJ10" s="14"/>
      <c r="JK10" s="14"/>
      <c r="JL10" s="14"/>
      <c r="JM10" s="14"/>
    </row>
    <row r="11" spans="1:275" ht="13.2" customHeight="1" x14ac:dyDescent="0.25">
      <c r="B11" s="24" t="str">
        <f>[1]!obMake("calibratedCurves",obLibs&amp;"net.finmath.marketdata.calibration.CalibratedCurves",[1]!obMake("","net.finmath.marketdata.calibration.CalibratedCurves$CalibrationSpec[]",B16:B191),'Curves Definition'!$E$8,B8)</f>
        <v>calibratedCurves 
[14191]</v>
      </c>
      <c r="JJ11" s="14"/>
      <c r="JK11" s="14"/>
      <c r="JL11" s="14"/>
      <c r="JM11" s="14"/>
    </row>
    <row r="12" spans="1:275" ht="13.2" customHeight="1" x14ac:dyDescent="0.25">
      <c r="H12" s="42" t="s">
        <v>69</v>
      </c>
      <c r="I12" s="42"/>
      <c r="J12" s="16"/>
      <c r="K12" s="42"/>
      <c r="L12" s="16"/>
      <c r="M12" s="16"/>
      <c r="N12" s="16"/>
      <c r="O12" s="16"/>
      <c r="P12" s="16"/>
      <c r="Q12" s="16"/>
      <c r="S12" s="42" t="s">
        <v>70</v>
      </c>
      <c r="T12" s="42"/>
      <c r="U12" s="16"/>
      <c r="V12" s="42"/>
      <c r="W12" s="16"/>
      <c r="X12" s="16"/>
      <c r="Y12" s="16"/>
      <c r="Z12" s="16"/>
      <c r="AA12" s="16"/>
      <c r="AB12" s="16"/>
      <c r="AD12" s="43" t="s">
        <v>71</v>
      </c>
      <c r="JJ12" s="14"/>
      <c r="JK12" s="14"/>
      <c r="JL12" s="14"/>
      <c r="JM12" s="14"/>
      <c r="JN12" s="14"/>
      <c r="JO12" s="14"/>
    </row>
    <row r="13" spans="1:275" ht="13.2" customHeight="1" x14ac:dyDescent="0.25">
      <c r="B13" s="44" t="str">
        <f>"Calibration error: "&amp;ROUND((SQRT(SUMPRODUCT(C34:C191,C34:C191)/COUNT(C34:C191)))*100*100,5)&amp;" bp"</f>
        <v>Calibration error: 0 bp</v>
      </c>
      <c r="C13" s="45"/>
      <c r="D13" s="45"/>
      <c r="JJ13" s="14"/>
      <c r="JK13" s="14"/>
      <c r="JL13" s="14"/>
      <c r="JM13" s="14"/>
      <c r="JN13" s="14"/>
      <c r="JO13" s="14"/>
    </row>
    <row r="14" spans="1:275" ht="13.2" customHeight="1" x14ac:dyDescent="0.25">
      <c r="B14" s="14" t="str">
        <f>"using "&amp;[1]!obGet([1]!obCall("",B11,"getLastNumberOfInterations"))&amp;" Iterations."</f>
        <v>using 8 Iterations.</v>
      </c>
      <c r="F14" s="29" t="s">
        <v>72</v>
      </c>
      <c r="H14" s="14" t="s">
        <v>73</v>
      </c>
      <c r="S14" s="14" t="s">
        <v>74</v>
      </c>
      <c r="AD14" s="14" t="s">
        <v>75</v>
      </c>
      <c r="JJ14" s="14"/>
      <c r="JK14" s="14"/>
      <c r="JL14" s="14"/>
      <c r="JM14" s="14"/>
      <c r="JN14" s="14"/>
      <c r="JO14" s="14"/>
    </row>
    <row r="15" spans="1:275" s="46" customFormat="1" ht="13.2" customHeight="1" x14ac:dyDescent="0.25">
      <c r="D15" s="46" t="s">
        <v>76</v>
      </c>
      <c r="E15" s="46" t="s">
        <v>77</v>
      </c>
      <c r="F15" s="25" t="s">
        <v>78</v>
      </c>
      <c r="H15" s="25" t="s">
        <v>79</v>
      </c>
      <c r="I15" s="25" t="s">
        <v>80</v>
      </c>
      <c r="J15" s="25" t="s">
        <v>81</v>
      </c>
      <c r="K15" s="25" t="s">
        <v>82</v>
      </c>
      <c r="L15" s="25" t="s">
        <v>83</v>
      </c>
      <c r="M15" s="25" t="s">
        <v>84</v>
      </c>
      <c r="N15" s="25" t="s">
        <v>85</v>
      </c>
      <c r="O15" s="46" t="s">
        <v>86</v>
      </c>
      <c r="P15" s="25" t="s">
        <v>87</v>
      </c>
      <c r="Q15" s="46" t="s">
        <v>88</v>
      </c>
      <c r="S15" s="25" t="s">
        <v>79</v>
      </c>
      <c r="T15" s="25" t="s">
        <v>80</v>
      </c>
      <c r="U15" s="25" t="s">
        <v>81</v>
      </c>
      <c r="V15" s="25" t="s">
        <v>82</v>
      </c>
      <c r="W15" s="25" t="s">
        <v>83</v>
      </c>
      <c r="X15" s="25" t="s">
        <v>84</v>
      </c>
      <c r="Y15" s="25" t="s">
        <v>85</v>
      </c>
      <c r="Z15" s="46" t="s">
        <v>86</v>
      </c>
      <c r="AA15" s="25" t="s">
        <v>87</v>
      </c>
      <c r="AB15" s="46" t="s">
        <v>88</v>
      </c>
      <c r="AD15" s="46" t="s">
        <v>89</v>
      </c>
      <c r="AE15" s="47" t="s">
        <v>90</v>
      </c>
      <c r="AG15" s="46" t="s">
        <v>91</v>
      </c>
      <c r="AH15" s="46" t="s">
        <v>92</v>
      </c>
      <c r="AI15" s="46" t="s">
        <v>93</v>
      </c>
      <c r="AK15" s="46" t="s">
        <v>94</v>
      </c>
      <c r="AL15" s="46" t="s">
        <v>95</v>
      </c>
      <c r="AN15" s="46" t="s">
        <v>76</v>
      </c>
      <c r="AO15" s="46" t="s">
        <v>77</v>
      </c>
      <c r="AP15" s="46" t="s">
        <v>96</v>
      </c>
      <c r="AQ15" s="46" t="s">
        <v>97</v>
      </c>
      <c r="AR15" s="46" t="s">
        <v>98</v>
      </c>
      <c r="AS15" s="46" t="s">
        <v>99</v>
      </c>
      <c r="AT15" s="46" t="s">
        <v>100</v>
      </c>
      <c r="AU15" s="46" t="s">
        <v>101</v>
      </c>
      <c r="AV15" s="46" t="s">
        <v>102</v>
      </c>
      <c r="AW15" s="46" t="s">
        <v>103</v>
      </c>
      <c r="AX15" s="46" t="s">
        <v>89</v>
      </c>
      <c r="AY15" s="46" t="s">
        <v>90</v>
      </c>
    </row>
    <row r="16" spans="1:275" s="56" customFormat="1" ht="13.95" customHeight="1" x14ac:dyDescent="0.25">
      <c r="A16" s="48" t="str">
        <f t="shared" ref="A16:A47" si="0">D16</f>
        <v>discount-EUR-OIS-1D</v>
      </c>
      <c r="B16" s="49" t="str">
        <f>[1]!obMake("calibItem-"&amp;ROW(),obLibs&amp;"net.finmath.marketdata.calibration.CalibratedCurves$CalibrationSpec",AN16:AY16)</f>
        <v>calibItem-16 
[13496]</v>
      </c>
      <c r="C16" s="49">
        <f>[1]!obGet([1]!obCall("",[1]!obCall("",$B$11,"getCalibrationProductForSpec",B16),"getValue",[1]!obCall("",$B$11,"getModel")))</f>
        <v>0</v>
      </c>
      <c r="D16" s="48" t="str">
        <f t="shared" ref="D16:D51" si="1">AD16&amp;"-"&amp;I16</f>
        <v>discount-EUR-OIS-1D</v>
      </c>
      <c r="E16" s="14" t="s">
        <v>104</v>
      </c>
      <c r="F16" s="50">
        <v>2</v>
      </c>
      <c r="G16" s="48"/>
      <c r="H16" s="50" t="s">
        <v>105</v>
      </c>
      <c r="I16" s="50" t="s">
        <v>106</v>
      </c>
      <c r="J16" s="50" t="s">
        <v>107</v>
      </c>
      <c r="K16" s="50" t="s">
        <v>108</v>
      </c>
      <c r="L16" s="50" t="s">
        <v>109</v>
      </c>
      <c r="M16" s="50">
        <v>0</v>
      </c>
      <c r="N16" s="50">
        <v>0</v>
      </c>
      <c r="O16" s="33" t="str">
        <f>""</f>
        <v/>
      </c>
      <c r="P16" s="51">
        <v>2.01918209105E-3</v>
      </c>
      <c r="Q16" s="52" t="s">
        <v>38</v>
      </c>
      <c r="R16" s="48"/>
      <c r="S16" s="50" t="s">
        <v>105</v>
      </c>
      <c r="T16" s="50" t="s">
        <v>106</v>
      </c>
      <c r="U16" s="50" t="s">
        <v>110</v>
      </c>
      <c r="V16" s="50" t="s">
        <v>108</v>
      </c>
      <c r="W16" s="50" t="s">
        <v>109</v>
      </c>
      <c r="X16" s="50">
        <v>0</v>
      </c>
      <c r="Y16" s="50">
        <v>0</v>
      </c>
      <c r="Z16" s="33" t="str">
        <f>""</f>
        <v/>
      </c>
      <c r="AA16" s="53"/>
      <c r="AB16" s="52" t="s">
        <v>38</v>
      </c>
      <c r="AC16" s="53"/>
      <c r="AD16" s="33" t="str">
        <f t="shared" ref="AD16:AD51" si="2">Q16</f>
        <v>discount-EUR-OIS</v>
      </c>
      <c r="AE16" s="54">
        <f>[1]!obGet([1]!obCall("",AP16,IF(OR(AD16=Q16,AD16=AB16),"getPayment","getFixing"),[1]!obMake("","int",[1]!obGet([1]!obCall("",AP16,"getNumberOfPeriods"))-1)))</f>
        <v>8.21917808219178E-3</v>
      </c>
      <c r="AF16" s="14"/>
      <c r="AG16" s="55" t="str">
        <f>[1]!obMake(AG$15&amp;"-"&amp;ROW(),"int",$F16)</f>
        <v>spot date-16 
[9697]</v>
      </c>
      <c r="AH16" s="55" t="str">
        <f>[1]!obMake(AH$15&amp;"-"&amp;ROW(),"String",$H16)</f>
        <v>start offset rec-16 
[8931]</v>
      </c>
      <c r="AI16" s="55" t="str">
        <f>[1]!obMake(AI$15&amp;"-"&amp;ROW(),"String",$I16)</f>
        <v>maturity rec-16 
[8336]</v>
      </c>
      <c r="AJ16" s="14"/>
      <c r="AK16" s="55" t="str">
        <f>[1]!obMake(AK$15&amp;"-"&amp;ROW(),"String",$S16)</f>
        <v>start offset pay-16 
[9374]</v>
      </c>
      <c r="AL16" s="55" t="str">
        <f>[1]!obMake(AL$15&amp;"-"&amp;ROW(),"String",$T16)</f>
        <v>maturity pay-16 
[9571]</v>
      </c>
      <c r="AM16" s="14"/>
      <c r="AN16" s="55" t="str">
        <f>[1]!obMake(AN$15&amp;"-"&amp;ROW(),"String",D16)</f>
        <v>symbol-16 
[9422]</v>
      </c>
      <c r="AO16" s="55" t="str">
        <f>[1]!obMake(AO$15&amp;"-"&amp;ROW(),"String",E16)</f>
        <v>type-16 
[9412]</v>
      </c>
      <c r="AP16" s="55" t="str">
        <f>[1]!obCall(AP$15&amp;"-"&amp;ROW(),obLibs&amp;"net.finmath.time.ScheduleGenerator","createScheduleFromConventions",$H$8,$AG16,$AH16:$AI16,[1]!obMake("","String",$J16),[1]!obMake("","String",$K16),$H$9,[1]!obMake("","String",$L16),$H$10,[1]!obMake("","int",$M16),[1]!obMake("","int",$N16))</f>
        <v>tenor rec-16 
[13491]</v>
      </c>
      <c r="AQ16" s="55" t="str">
        <f>[1]!obMake(AQ$15&amp;"-"&amp;ROW(),"String",O16)</f>
        <v>forward rec-16 
[9823]</v>
      </c>
      <c r="AR16" s="55" t="str">
        <f>[1]!obMake(AR$15&amp;"-"&amp;ROW(),"double",P16)</f>
        <v>spread rec-16 
[9421]</v>
      </c>
      <c r="AS16" s="55" t="str">
        <f>[1]!obMake(AS$15&amp;"-"&amp;ROW(),"String",Q16)</f>
        <v>discount rec-16 
[9411]</v>
      </c>
      <c r="AT16" s="55" t="str">
        <f>[1]!obCall(AT$15&amp;"-"&amp;ROW(),obLibs&amp;"net.finmath.time.ScheduleGenerator","createScheduleFromConventions",$H$8,$AG16,$AK16:$AL16,[1]!obMake("","String",$U16),[1]!obMake("","String",$V16),$H$9,[1]!obMake("","String",$L16),$H$10,[1]!obMake("","int",$X16),[1]!obMake("","int",$Y16))</f>
        <v>tenor pay-16 
[12379]</v>
      </c>
      <c r="AU16" s="55" t="str">
        <f>[1]!obMake(AU$15&amp;"-"&amp;ROW(),"String",Z16)</f>
        <v>forward pay-16 
[9848]</v>
      </c>
      <c r="AV16" s="55" t="str">
        <f>[1]!obMake(AV$15&amp;"-"&amp;ROW(),"double",AA16)</f>
        <v>spread pay-16 
[8930]</v>
      </c>
      <c r="AW16" s="55" t="str">
        <f>[1]!obMake(AW$15&amp;"-"&amp;ROW(),"String",AB16)</f>
        <v>disocunt pay-16 
[8335]</v>
      </c>
      <c r="AX16" s="55" t="str">
        <f>[1]!obMake(AX$15&amp;"-"&amp;ROW(),"String",AD16)</f>
        <v>calibration curve-16 
[9373]</v>
      </c>
      <c r="AY16" s="55" t="str">
        <f>[1]!obMake(AY$15&amp;"-"&amp;ROW(),"double",AE16)</f>
        <v>calibration time-16 
[13495]</v>
      </c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  <c r="IW16" s="48"/>
      <c r="IX16" s="48"/>
      <c r="IY16" s="48"/>
      <c r="IZ16" s="48"/>
      <c r="JA16" s="48"/>
      <c r="JB16" s="48"/>
      <c r="JC16" s="48"/>
      <c r="JD16" s="48"/>
      <c r="JE16" s="48"/>
      <c r="JF16" s="48"/>
      <c r="JG16" s="48"/>
      <c r="JH16" s="48"/>
      <c r="JI16" s="48"/>
    </row>
    <row r="17" spans="1:275" ht="13.95" customHeight="1" x14ac:dyDescent="0.25">
      <c r="A17" s="48" t="str">
        <f t="shared" si="0"/>
        <v>discount-EUR-OIS-1W</v>
      </c>
      <c r="B17" s="49" t="str">
        <f>[1]!obMake("calibItem-"&amp;ROW(),obLibs&amp;"net.finmath.marketdata.calibration.CalibratedCurves$CalibrationSpec",AN17:AY17)</f>
        <v>calibItem-17 
[12801]</v>
      </c>
      <c r="C17" s="49">
        <f>[1]!obGet([1]!obCall("",[1]!obCall("",$B$11,"getCalibrationProductForSpec",B17),"getValue",[1]!obCall("",$B$11,"getModel")))</f>
        <v>0</v>
      </c>
      <c r="D17" s="14" t="str">
        <f t="shared" si="1"/>
        <v>discount-EUR-OIS-1W</v>
      </c>
      <c r="E17" s="14" t="s">
        <v>104</v>
      </c>
      <c r="F17" s="40">
        <v>2</v>
      </c>
      <c r="H17" s="40" t="s">
        <v>105</v>
      </c>
      <c r="I17" s="40" t="s">
        <v>111</v>
      </c>
      <c r="J17" s="40" t="s">
        <v>107</v>
      </c>
      <c r="K17" s="40" t="s">
        <v>108</v>
      </c>
      <c r="L17" s="40" t="s">
        <v>109</v>
      </c>
      <c r="M17" s="40">
        <v>0</v>
      </c>
      <c r="N17" s="40">
        <v>0</v>
      </c>
      <c r="O17" s="33" t="str">
        <f>""</f>
        <v/>
      </c>
      <c r="P17" s="51">
        <v>1.9490395197600001E-3</v>
      </c>
      <c r="Q17" s="33" t="s">
        <v>38</v>
      </c>
      <c r="S17" s="40" t="s">
        <v>105</v>
      </c>
      <c r="T17" s="40" t="s">
        <v>111</v>
      </c>
      <c r="U17" s="40" t="s">
        <v>110</v>
      </c>
      <c r="V17" s="40" t="s">
        <v>108</v>
      </c>
      <c r="W17" s="40" t="s">
        <v>109</v>
      </c>
      <c r="X17" s="40">
        <v>0</v>
      </c>
      <c r="Y17" s="40">
        <v>0</v>
      </c>
      <c r="Z17" s="33" t="str">
        <f>""</f>
        <v/>
      </c>
      <c r="AA17" s="53"/>
      <c r="AB17" s="33" t="s">
        <v>38</v>
      </c>
      <c r="AC17" s="53"/>
      <c r="AD17" s="33" t="str">
        <f t="shared" si="2"/>
        <v>discount-EUR-OIS</v>
      </c>
      <c r="AE17" s="54">
        <f>[1]!obGet([1]!obCall("",AP17,IF(OR(AD17=Q17,AD17=AB17),"getPayment","getFixing"),[1]!obMake("","int",[1]!obGet([1]!obCall("",AP17,"getNumberOfPeriods"))-1)))</f>
        <v>2.4657534246575342E-2</v>
      </c>
      <c r="AG17" s="55" t="str">
        <f>[1]!obMake(AG$15&amp;"-"&amp;ROW(),"int",$F17)</f>
        <v>spot date-17 
[9570]</v>
      </c>
      <c r="AH17" s="55" t="str">
        <f>[1]!obMake(AH$15&amp;"-"&amp;ROW(),"String",$H17)</f>
        <v>start offset rec-17 
[9420]</v>
      </c>
      <c r="AI17" s="55" t="str">
        <f>[1]!obMake(AI$15&amp;"-"&amp;ROW(),"String",$I17)</f>
        <v>maturity rec-17 
[9410]</v>
      </c>
      <c r="AK17" s="55" t="str">
        <f>[1]!obMake(AK$15&amp;"-"&amp;ROW(),"String",$S17)</f>
        <v>start offset pay-17 
[9372]</v>
      </c>
      <c r="AL17" s="55" t="str">
        <f>[1]!obMake(AL$15&amp;"-"&amp;ROW(),"String",$T17)</f>
        <v>maturity pay-17 
[9822]</v>
      </c>
      <c r="AN17" s="55" t="str">
        <f>[1]!obMake(AN$15&amp;"-"&amp;ROW(),"String",D17)</f>
        <v>symbol-17 
[8929]</v>
      </c>
      <c r="AO17" s="55" t="str">
        <f>[1]!obMake(AO$15&amp;"-"&amp;ROW(),"String",E17)</f>
        <v>type-17 
[8334]</v>
      </c>
      <c r="AP17" s="55" t="str">
        <f>[1]!obCall(AP$15&amp;"-"&amp;ROW(),obLibs&amp;"net.finmath.time.ScheduleGenerator","createScheduleFromConventions",$H$8,$AG17,$AH17:$AI17,[1]!obMake("","String",$J17),[1]!obMake("","String",$K17),$H$9,[1]!obMake("","String",$L17),$H$10,[1]!obMake("","int",$M17),[1]!obMake("","int",$N17))</f>
        <v>tenor rec-17 
[11795]</v>
      </c>
      <c r="AQ17" s="55" t="str">
        <f>[1]!obMake(AQ$15&amp;"-"&amp;ROW(),"String",O17)</f>
        <v>forward rec-17 
[9606]</v>
      </c>
      <c r="AR17" s="55" t="str">
        <f>[1]!obMake(AR$15&amp;"-"&amp;ROW(),"double",P17)</f>
        <v>spread rec-17 
[9419]</v>
      </c>
      <c r="AS17" s="55" t="str">
        <f>[1]!obMake(AS$15&amp;"-"&amp;ROW(),"String",Q17)</f>
        <v>discount rec-17 
[9409]</v>
      </c>
      <c r="AT17" s="55" t="str">
        <f>[1]!obCall(AT$15&amp;"-"&amp;ROW(),obLibs&amp;"net.finmath.time.ScheduleGenerator","createScheduleFromConventions",$H$8,$AG17,$AK17:$AL17,[1]!obMake("","String",$U17),[1]!obMake("","String",$V17),$H$9,[1]!obMake("","String",$L17),$H$10,[1]!obMake("","int",$X17),[1]!obMake("","int",$Y17))</f>
        <v>tenor pay-17 
[12800]</v>
      </c>
      <c r="AU17" s="55" t="str">
        <f>[1]!obMake(AU$15&amp;"-"&amp;ROW(),"String",Z17)</f>
        <v>forward pay-17 
[9695]</v>
      </c>
      <c r="AV17" s="55" t="str">
        <f>[1]!obMake(AV$15&amp;"-"&amp;ROW(),"double",AA17)</f>
        <v>spread pay-17 
[9418]</v>
      </c>
      <c r="AW17" s="55" t="str">
        <f>[1]!obMake(AW$15&amp;"-"&amp;ROW(),"String",AB17)</f>
        <v>disocunt pay-17 
[8333]</v>
      </c>
      <c r="AX17" s="55" t="str">
        <f>[1]!obMake(AX$15&amp;"-"&amp;ROW(),"String",AD17)</f>
        <v>calibration curve-17 
[9371]</v>
      </c>
      <c r="AY17" s="55" t="str">
        <f>[1]!obMake(AY$15&amp;"-"&amp;ROW(),"double",AE17)</f>
        <v>calibration time-17 
[11799]</v>
      </c>
      <c r="JJ17" s="14"/>
      <c r="JK17" s="14"/>
      <c r="JL17" s="14"/>
      <c r="JM17" s="14"/>
      <c r="JN17" s="14"/>
      <c r="JO17" s="14"/>
    </row>
    <row r="18" spans="1:275" ht="13.95" customHeight="1" x14ac:dyDescent="0.25">
      <c r="A18" s="48" t="str">
        <f t="shared" si="0"/>
        <v>discount-EUR-OIS-2W</v>
      </c>
      <c r="B18" s="49" t="str">
        <f>[1]!obMake("calibItem-"&amp;ROW(),obLibs&amp;"net.finmath.marketdata.calibration.CalibratedCurves$CalibrationSpec",AN18:AY18)</f>
        <v>calibItem-18 
[13507]</v>
      </c>
      <c r="C18" s="49">
        <f>[1]!obGet([1]!obCall("",[1]!obCall("",$B$11,"getCalibrationProductForSpec",B18),"getValue",[1]!obCall("",$B$11,"getModel")))</f>
        <v>0</v>
      </c>
      <c r="D18" s="14" t="str">
        <f t="shared" si="1"/>
        <v>discount-EUR-OIS-2W</v>
      </c>
      <c r="E18" s="14" t="s">
        <v>104</v>
      </c>
      <c r="F18" s="40">
        <v>2</v>
      </c>
      <c r="H18" s="40" t="s">
        <v>105</v>
      </c>
      <c r="I18" s="40" t="s">
        <v>112</v>
      </c>
      <c r="J18" s="40" t="s">
        <v>107</v>
      </c>
      <c r="K18" s="40" t="s">
        <v>108</v>
      </c>
      <c r="L18" s="40" t="s">
        <v>109</v>
      </c>
      <c r="M18" s="40">
        <v>0</v>
      </c>
      <c r="N18" s="40">
        <v>0</v>
      </c>
      <c r="O18" s="33" t="str">
        <f>""</f>
        <v/>
      </c>
      <c r="P18" s="51">
        <v>1.9290345172600001E-3</v>
      </c>
      <c r="Q18" s="33" t="s">
        <v>38</v>
      </c>
      <c r="S18" s="40" t="s">
        <v>105</v>
      </c>
      <c r="T18" s="40" t="s">
        <v>112</v>
      </c>
      <c r="U18" s="40" t="s">
        <v>110</v>
      </c>
      <c r="V18" s="40" t="s">
        <v>108</v>
      </c>
      <c r="W18" s="40" t="s">
        <v>109</v>
      </c>
      <c r="X18" s="40">
        <v>0</v>
      </c>
      <c r="Y18" s="40">
        <v>0</v>
      </c>
      <c r="Z18" s="33" t="str">
        <f>""</f>
        <v/>
      </c>
      <c r="AA18" s="53"/>
      <c r="AB18" s="33" t="s">
        <v>38</v>
      </c>
      <c r="AC18" s="53"/>
      <c r="AD18" s="33" t="str">
        <f t="shared" si="2"/>
        <v>discount-EUR-OIS</v>
      </c>
      <c r="AE18" s="54">
        <f>[1]!obGet([1]!obCall("",AP18,IF(OR(AD18=Q18,AD18=AB18),"getPayment","getFixing"),[1]!obMake("","int",[1]!obGet([1]!obCall("",AP18,"getNumberOfPeriods"))-1)))</f>
        <v>4.3835616438356165E-2</v>
      </c>
      <c r="AG18" s="55" t="str">
        <f>[1]!obMake(AG$15&amp;"-"&amp;ROW(),"int",$F18)</f>
        <v>spot date-18 
[9821]</v>
      </c>
      <c r="AH18" s="55" t="str">
        <f>[1]!obMake(AH$15&amp;"-"&amp;ROW(),"String",$H18)</f>
        <v>start offset rec-18 
[8928]</v>
      </c>
      <c r="AI18" s="55" t="str">
        <f>[1]!obMake(AI$15&amp;"-"&amp;ROW(),"String",$I18)</f>
        <v>maturity rec-18 
[9408]</v>
      </c>
      <c r="AK18" s="55" t="str">
        <f>[1]!obMake(AK$15&amp;"-"&amp;ROW(),"String",$S18)</f>
        <v>start offset pay-18 
[9370]</v>
      </c>
      <c r="AL18" s="55" t="str">
        <f>[1]!obMake(AL$15&amp;"-"&amp;ROW(),"String",$T18)</f>
        <v>maturity pay-18 
[9729]</v>
      </c>
      <c r="AN18" s="55" t="str">
        <f>[1]!obMake(AN$15&amp;"-"&amp;ROW(),"String",D18)</f>
        <v>symbol-18 
[9417]</v>
      </c>
      <c r="AO18" s="55" t="str">
        <f>[1]!obMake(AO$15&amp;"-"&amp;ROW(),"String",E18)</f>
        <v>type-18 
[8332]</v>
      </c>
      <c r="AP18" s="55" t="str">
        <f>[1]!obCall(AP$15&amp;"-"&amp;ROW(),obLibs&amp;"net.finmath.time.ScheduleGenerator","createScheduleFromConventions",$H$8,$AG18,$AH18:$AI18,[1]!obMake("","String",$J18),[1]!obMake("","String",$K18),$H$9,[1]!obMake("","String",$L18),$H$10,[1]!obMake("","int",$M18),[1]!obMake("","int",$N18))</f>
        <v>tenor rec-18 
[13502]</v>
      </c>
      <c r="AQ18" s="55" t="str">
        <f>[1]!obMake(AQ$15&amp;"-"&amp;ROW(),"String",O18)</f>
        <v>forward rec-18 
[9694]</v>
      </c>
      <c r="AR18" s="55" t="str">
        <f>[1]!obMake(AR$15&amp;"-"&amp;ROW(),"double",P18)</f>
        <v>spread rec-18 
[8927]</v>
      </c>
      <c r="AS18" s="55" t="str">
        <f>[1]!obMake(AS$15&amp;"-"&amp;ROW(),"String",Q18)</f>
        <v>discount rec-18 
[9407]</v>
      </c>
      <c r="AT18" s="55" t="str">
        <f>[1]!obCall(AT$15&amp;"-"&amp;ROW(),obLibs&amp;"net.finmath.time.ScheduleGenerator","createScheduleFromConventions",$H$8,$AG18,$AK18:$AL18,[1]!obMake("","String",$U18),[1]!obMake("","String",$V18),$H$9,[1]!obMake("","String",$L18),$H$10,[1]!obMake("","int",$X18),[1]!obMake("","int",$Y18))</f>
        <v>tenor pay-18 
[12373]</v>
      </c>
      <c r="AU18" s="55" t="str">
        <f>[1]!obMake(AU$15&amp;"-"&amp;ROW(),"String",Z18)</f>
        <v>forward pay-18 
[9568]</v>
      </c>
      <c r="AV18" s="55" t="str">
        <f>[1]!obMake(AV$15&amp;"-"&amp;ROW(),"double",AA18)</f>
        <v>spread pay-18 
[9416]</v>
      </c>
      <c r="AW18" s="55" t="str">
        <f>[1]!obMake(AW$15&amp;"-"&amp;ROW(),"String",AB18)</f>
        <v>disocunt pay-18 
[8331]</v>
      </c>
      <c r="AX18" s="55" t="str">
        <f>[1]!obMake(AX$15&amp;"-"&amp;ROW(),"String",AD18)</f>
        <v>calibration curve-18 
[9369]</v>
      </c>
      <c r="AY18" s="55" t="str">
        <f>[1]!obMake(AY$15&amp;"-"&amp;ROW(),"double",AE18)</f>
        <v>calibration time-18 
[13506]</v>
      </c>
      <c r="JJ18" s="14"/>
      <c r="JK18" s="14"/>
      <c r="JL18" s="14"/>
      <c r="JM18" s="14"/>
      <c r="JN18" s="14"/>
      <c r="JO18" s="14"/>
    </row>
    <row r="19" spans="1:275" ht="13.95" customHeight="1" x14ac:dyDescent="0.25">
      <c r="A19" s="48" t="str">
        <f t="shared" si="0"/>
        <v>discount-EUR-OIS-3W</v>
      </c>
      <c r="B19" s="49" t="str">
        <f>[1]!obMake("calibItem-"&amp;ROW(),obLibs&amp;"net.finmath.marketdata.calibration.CalibratedCurves$CalibrationSpec",AN19:AY19)</f>
        <v>calibItem-19 
[12808]</v>
      </c>
      <c r="C19" s="49">
        <f>[1]!obGet([1]!obCall("",[1]!obCall("",$B$11,"getCalibrationProductForSpec",B19),"getValue",[1]!obCall("",$B$11,"getModel")))</f>
        <v>0</v>
      </c>
      <c r="D19" s="14" t="str">
        <f t="shared" si="1"/>
        <v>discount-EUR-OIS-3W</v>
      </c>
      <c r="E19" s="14" t="s">
        <v>104</v>
      </c>
      <c r="F19" s="40">
        <v>2</v>
      </c>
      <c r="H19" s="40" t="s">
        <v>105</v>
      </c>
      <c r="I19" s="40" t="s">
        <v>113</v>
      </c>
      <c r="J19" s="40" t="s">
        <v>107</v>
      </c>
      <c r="K19" s="40" t="s">
        <v>108</v>
      </c>
      <c r="L19" s="40" t="s">
        <v>109</v>
      </c>
      <c r="M19" s="40">
        <v>0</v>
      </c>
      <c r="N19" s="40">
        <v>0</v>
      </c>
      <c r="O19" s="33" t="str">
        <f>""</f>
        <v/>
      </c>
      <c r="P19" s="51">
        <v>1.9290345172600001E-3</v>
      </c>
      <c r="Q19" s="33" t="s">
        <v>38</v>
      </c>
      <c r="S19" s="40" t="s">
        <v>105</v>
      </c>
      <c r="T19" s="40" t="s">
        <v>113</v>
      </c>
      <c r="U19" s="40" t="s">
        <v>110</v>
      </c>
      <c r="V19" s="40" t="s">
        <v>108</v>
      </c>
      <c r="W19" s="40" t="s">
        <v>109</v>
      </c>
      <c r="X19" s="40">
        <v>0</v>
      </c>
      <c r="Y19" s="40">
        <v>0</v>
      </c>
      <c r="Z19" s="33" t="str">
        <f>""</f>
        <v/>
      </c>
      <c r="AA19" s="53"/>
      <c r="AB19" s="33" t="s">
        <v>38</v>
      </c>
      <c r="AC19" s="53"/>
      <c r="AD19" s="33" t="str">
        <f t="shared" si="2"/>
        <v>discount-EUR-OIS</v>
      </c>
      <c r="AE19" s="54">
        <f>[1]!obGet([1]!obCall("",AP19,IF(OR(AD19=Q19,AD19=AB19),"getPayment","getFixing"),[1]!obMake("","int",[1]!obGet([1]!obCall("",AP19,"getNumberOfPeriods"))-1)))</f>
        <v>6.3013698630136991E-2</v>
      </c>
      <c r="AG19" s="55" t="str">
        <f>[1]!obMake(AG$15&amp;"-"&amp;ROW(),"int",$F19)</f>
        <v>spot date-19 
[9847]</v>
      </c>
      <c r="AH19" s="55" t="str">
        <f>[1]!obMake(AH$15&amp;"-"&amp;ROW(),"String",$H19)</f>
        <v>start offset rec-19 
[8926]</v>
      </c>
      <c r="AI19" s="55" t="str">
        <f>[1]!obMake(AI$15&amp;"-"&amp;ROW(),"String",$I19)</f>
        <v>maturity rec-19 
[9406]</v>
      </c>
      <c r="AK19" s="55" t="str">
        <f>[1]!obMake(AK$15&amp;"-"&amp;ROW(),"String",$S19)</f>
        <v>start offset pay-19 
[9368]</v>
      </c>
      <c r="AL19" s="55" t="str">
        <f>[1]!obMake(AL$15&amp;"-"&amp;ROW(),"String",$T19)</f>
        <v>maturity pay-19 
[9693]</v>
      </c>
      <c r="AN19" s="55" t="str">
        <f>[1]!obMake(AN$15&amp;"-"&amp;ROW(),"String",D19)</f>
        <v>symbol-19 
[8925]</v>
      </c>
      <c r="AO19" s="55" t="str">
        <f>[1]!obMake(AO$15&amp;"-"&amp;ROW(),"String",E19)</f>
        <v>type-19 
[8330]</v>
      </c>
      <c r="AP19" s="55" t="str">
        <f>[1]!obCall(AP$15&amp;"-"&amp;ROW(),obLibs&amp;"net.finmath.time.ScheduleGenerator","createScheduleFromConventions",$H$8,$AG19,$AH19:$AI19,[1]!obMake("","String",$J19),[1]!obMake("","String",$K19),$H$9,[1]!obMake("","String",$L19),$H$10,[1]!obMake("","int",$M19),[1]!obMake("","int",$N19))</f>
        <v>tenor rec-19 
[11785]</v>
      </c>
      <c r="AQ19" s="55" t="str">
        <f>[1]!obMake(AQ$15&amp;"-"&amp;ROW(),"String",O19)</f>
        <v>forward rec-19 
[9567]</v>
      </c>
      <c r="AR19" s="55" t="str">
        <f>[1]!obMake(AR$15&amp;"-"&amp;ROW(),"double",P19)</f>
        <v>spread rec-19 
[8924]</v>
      </c>
      <c r="AS19" s="55" t="str">
        <f>[1]!obMake(AS$15&amp;"-"&amp;ROW(),"String",Q19)</f>
        <v>discount rec-19 
[9405]</v>
      </c>
      <c r="AT19" s="55" t="str">
        <f>[1]!obCall(AT$15&amp;"-"&amp;ROW(),obLibs&amp;"net.finmath.time.ScheduleGenerator","createScheduleFromConventions",$H$8,$AG19,$AK19:$AL19,[1]!obMake("","String",$U19),[1]!obMake("","String",$V19),$H$9,[1]!obMake("","String",$L19),$H$10,[1]!obMake("","int",$X19),[1]!obMake("","int",$Y19))</f>
        <v>tenor pay-19 
[12807]</v>
      </c>
      <c r="AU19" s="55" t="str">
        <f>[1]!obMake(AU$15&amp;"-"&amp;ROW(),"String",Z19)</f>
        <v>forward pay-19 
[9819]</v>
      </c>
      <c r="AV19" s="55" t="str">
        <f>[1]!obMake(AV$15&amp;"-"&amp;ROW(),"double",AA19)</f>
        <v>spread pay-19 
[8923]</v>
      </c>
      <c r="AW19" s="55" t="str">
        <f>[1]!obMake(AW$15&amp;"-"&amp;ROW(),"String",AB19)</f>
        <v>disocunt pay-19 
[9404]</v>
      </c>
      <c r="AX19" s="55" t="str">
        <f>[1]!obMake(AX$15&amp;"-"&amp;ROW(),"String",AD19)</f>
        <v>calibration curve-19 
[9367]</v>
      </c>
      <c r="AY19" s="55" t="str">
        <f>[1]!obMake(AY$15&amp;"-"&amp;ROW(),"double",AE19)</f>
        <v>calibration time-19 
[11789]</v>
      </c>
      <c r="JJ19" s="14"/>
      <c r="JK19" s="14"/>
      <c r="JL19" s="14"/>
      <c r="JM19" s="14"/>
      <c r="JN19" s="14"/>
      <c r="JO19" s="14"/>
    </row>
    <row r="20" spans="1:275" ht="13.95" customHeight="1" x14ac:dyDescent="0.25">
      <c r="A20" s="48" t="str">
        <f t="shared" si="0"/>
        <v>discount-EUR-OIS-1M</v>
      </c>
      <c r="B20" s="49" t="str">
        <f>[1]!obMake("calibItem-"&amp;ROW(),obLibs&amp;"net.finmath.marketdata.calibration.CalibratedCurves$CalibrationSpec",AN20:AY20)</f>
        <v>calibItem-20 
[13518]</v>
      </c>
      <c r="C20" s="49">
        <f>[1]!obGet([1]!obCall("",[1]!obCall("",$B$11,"getCalibrationProductForSpec",B20),"getValue",[1]!obCall("",$B$11,"getModel")))</f>
        <v>-1.1102230246251565E-16</v>
      </c>
      <c r="D20" s="14" t="str">
        <f t="shared" si="1"/>
        <v>discount-EUR-OIS-1M</v>
      </c>
      <c r="E20" s="14" t="s">
        <v>104</v>
      </c>
      <c r="F20" s="40">
        <v>2</v>
      </c>
      <c r="H20" s="40" t="s">
        <v>105</v>
      </c>
      <c r="I20" s="40" t="s">
        <v>114</v>
      </c>
      <c r="J20" s="40" t="s">
        <v>107</v>
      </c>
      <c r="K20" s="40" t="s">
        <v>108</v>
      </c>
      <c r="L20" s="40" t="s">
        <v>109</v>
      </c>
      <c r="M20" s="40">
        <v>0</v>
      </c>
      <c r="N20" s="40">
        <v>0</v>
      </c>
      <c r="O20" s="33" t="str">
        <f>""</f>
        <v/>
      </c>
      <c r="P20" s="51">
        <v>1.9090920460199999E-3</v>
      </c>
      <c r="Q20" s="33" t="s">
        <v>38</v>
      </c>
      <c r="S20" s="40" t="s">
        <v>105</v>
      </c>
      <c r="T20" s="40" t="s">
        <v>114</v>
      </c>
      <c r="U20" s="40" t="s">
        <v>110</v>
      </c>
      <c r="V20" s="40" t="s">
        <v>108</v>
      </c>
      <c r="W20" s="40" t="s">
        <v>115</v>
      </c>
      <c r="X20" s="40">
        <v>0</v>
      </c>
      <c r="Y20" s="40">
        <v>0</v>
      </c>
      <c r="Z20" s="33" t="str">
        <f>""</f>
        <v/>
      </c>
      <c r="AA20" s="53"/>
      <c r="AB20" s="33" t="s">
        <v>38</v>
      </c>
      <c r="AC20" s="53"/>
      <c r="AD20" s="33" t="str">
        <f t="shared" si="2"/>
        <v>discount-EUR-OIS</v>
      </c>
      <c r="AE20" s="54">
        <f>[1]!obGet([1]!obCall("",AP20,IF(OR(AD20=Q20,AD20=AB20),"getPayment","getFixing"),[1]!obMake("","int",[1]!obGet([1]!obCall("",AP20,"getNumberOfPeriods"))-1)))</f>
        <v>9.3150684931506855E-2</v>
      </c>
      <c r="AG20" s="55" t="str">
        <f>[1]!obMake(AG$15&amp;"-"&amp;ROW(),"int",$F20)</f>
        <v>spot date-20 
[9692]</v>
      </c>
      <c r="AH20" s="55" t="str">
        <f>[1]!obMake(AH$15&amp;"-"&amp;ROW(),"String",$H20)</f>
        <v>start offset rec-20 
[8922]</v>
      </c>
      <c r="AI20" s="55" t="str">
        <f>[1]!obMake(AI$15&amp;"-"&amp;ROW(),"String",$I20)</f>
        <v>maturity rec-20 
[8329]</v>
      </c>
      <c r="AK20" s="55" t="str">
        <f>[1]!obMake(AK$15&amp;"-"&amp;ROW(),"String",$S20)</f>
        <v>start offset pay-20 
[9366]</v>
      </c>
      <c r="AL20" s="55" t="str">
        <f>[1]!obMake(AL$15&amp;"-"&amp;ROW(),"String",$T20)</f>
        <v>maturity pay-20 
[9566]</v>
      </c>
      <c r="AN20" s="55" t="str">
        <f>[1]!obMake(AN$15&amp;"-"&amp;ROW(),"String",D20)</f>
        <v>symbol-20 
[8921]</v>
      </c>
      <c r="AO20" s="55" t="str">
        <f>[1]!obMake(AO$15&amp;"-"&amp;ROW(),"String",E20)</f>
        <v>type-20 
[9403]</v>
      </c>
      <c r="AP20" s="55" t="str">
        <f>[1]!obCall(AP$15&amp;"-"&amp;ROW(),obLibs&amp;"net.finmath.time.ScheduleGenerator","createScheduleFromConventions",$H$8,$AG20,$AH20:$AI20,[1]!obMake("","String",$J20),[1]!obMake("","String",$K20),$H$9,[1]!obMake("","String",$L20),$H$10,[1]!obMake("","int",$M20),[1]!obMake("","int",$N20))</f>
        <v>tenor rec-20 
[13513]</v>
      </c>
      <c r="AQ20" s="55" t="str">
        <f>[1]!obMake(AQ$15&amp;"-"&amp;ROW(),"String",O20)</f>
        <v>forward rec-20 
[9818]</v>
      </c>
      <c r="AR20" s="55" t="str">
        <f>[1]!obMake(AR$15&amp;"-"&amp;ROW(),"double",P20)</f>
        <v>spread rec-20 
[8920]</v>
      </c>
      <c r="AS20" s="55" t="str">
        <f>[1]!obMake(AS$15&amp;"-"&amp;ROW(),"String",Q20)</f>
        <v>discount rec-20 
[9402]</v>
      </c>
      <c r="AT20" s="55" t="str">
        <f>[1]!obCall(AT$15&amp;"-"&amp;ROW(),obLibs&amp;"net.finmath.time.ScheduleGenerator","createScheduleFromConventions",$H$8,$AG20,$AK20:$AL20,[1]!obMake("","String",$U20),[1]!obMake("","String",$V20),$H$9,[1]!obMake("","String",$L20),$H$10,[1]!obMake("","int",$X20),[1]!obMake("","int",$Y20))</f>
        <v>tenor pay-20 
[12367]</v>
      </c>
      <c r="AU20" s="55" t="str">
        <f>[1]!obMake(AU$15&amp;"-"&amp;ROW(),"String",Z20)</f>
        <v>forward pay-20 
[9728]</v>
      </c>
      <c r="AV20" s="55" t="str">
        <f>[1]!obMake(AV$15&amp;"-"&amp;ROW(),"double",AA20)</f>
        <v>spread pay-20 
[8337]</v>
      </c>
      <c r="AW20" s="55" t="str">
        <f>[1]!obMake(AW$15&amp;"-"&amp;ROW(),"String",AB20)</f>
        <v>disocunt pay-20 
[8328]</v>
      </c>
      <c r="AX20" s="55" t="str">
        <f>[1]!obMake(AX$15&amp;"-"&amp;ROW(),"String",AD20)</f>
        <v>calibration curve-20 
[9365]</v>
      </c>
      <c r="AY20" s="55" t="str">
        <f>[1]!obMake(AY$15&amp;"-"&amp;ROW(),"double",AE20)</f>
        <v>calibration time-20 
[13517]</v>
      </c>
      <c r="JJ20" s="14"/>
      <c r="JK20" s="14"/>
      <c r="JL20" s="14"/>
      <c r="JM20" s="14"/>
      <c r="JN20" s="14"/>
      <c r="JO20" s="14"/>
    </row>
    <row r="21" spans="1:275" ht="13.95" customHeight="1" x14ac:dyDescent="0.25">
      <c r="A21" s="48" t="str">
        <f t="shared" si="0"/>
        <v>discount-EUR-OIS-2M</v>
      </c>
      <c r="B21" s="49" t="str">
        <f>[1]!obMake("calibItem-"&amp;ROW(),obLibs&amp;"net.finmath.marketdata.calibration.CalibratedCurves$CalibrationSpec",AN21:AY21)</f>
        <v>calibItem-21 
[12815]</v>
      </c>
      <c r="C21" s="49">
        <f>[1]!obGet([1]!obCall("",[1]!obCall("",$B$11,"getCalibrationProductForSpec",B21),"getValue",[1]!obCall("",$B$11,"getModel")))</f>
        <v>0</v>
      </c>
      <c r="D21" s="14" t="str">
        <f t="shared" si="1"/>
        <v>discount-EUR-OIS-2M</v>
      </c>
      <c r="E21" s="14" t="s">
        <v>104</v>
      </c>
      <c r="F21" s="40">
        <v>2</v>
      </c>
      <c r="H21" s="40" t="s">
        <v>105</v>
      </c>
      <c r="I21" s="40" t="s">
        <v>116</v>
      </c>
      <c r="J21" s="40" t="s">
        <v>107</v>
      </c>
      <c r="K21" s="40" t="s">
        <v>108</v>
      </c>
      <c r="L21" s="40" t="s">
        <v>115</v>
      </c>
      <c r="M21" s="40">
        <v>0</v>
      </c>
      <c r="N21" s="40">
        <v>0</v>
      </c>
      <c r="O21" s="33" t="str">
        <f>""</f>
        <v/>
      </c>
      <c r="P21" s="51">
        <v>1.8490770385200001E-3</v>
      </c>
      <c r="Q21" s="33" t="s">
        <v>38</v>
      </c>
      <c r="S21" s="40" t="s">
        <v>105</v>
      </c>
      <c r="T21" s="40" t="s">
        <v>116</v>
      </c>
      <c r="U21" s="40" t="s">
        <v>110</v>
      </c>
      <c r="V21" s="40" t="s">
        <v>108</v>
      </c>
      <c r="W21" s="40" t="s">
        <v>115</v>
      </c>
      <c r="X21" s="40">
        <v>0</v>
      </c>
      <c r="Y21" s="40">
        <v>0</v>
      </c>
      <c r="Z21" s="33" t="str">
        <f>""</f>
        <v/>
      </c>
      <c r="AA21" s="53"/>
      <c r="AB21" s="33" t="s">
        <v>38</v>
      </c>
      <c r="AC21" s="53"/>
      <c r="AD21" s="33" t="str">
        <f t="shared" si="2"/>
        <v>discount-EUR-OIS</v>
      </c>
      <c r="AE21" s="54">
        <f>[1]!obGet([1]!obCall("",AP21,IF(OR(AD21=Q21,AD21=AB21),"getPayment","getFixing"),[1]!obMake("","int",[1]!obGet([1]!obCall("",AP21,"getNumberOfPeriods"))-1)))</f>
        <v>0.16986301369863013</v>
      </c>
      <c r="AG21" s="55" t="str">
        <f>[1]!obMake(AG$15&amp;"-"&amp;ROW(),"int",$F21)</f>
        <v>spot date-21 
[9565]</v>
      </c>
      <c r="AH21" s="55" t="str">
        <f>[1]!obMake(AH$15&amp;"-"&amp;ROW(),"String",$H21)</f>
        <v>start offset rec-21 
[8919]</v>
      </c>
      <c r="AI21" s="55" t="str">
        <f>[1]!obMake(AI$15&amp;"-"&amp;ROW(),"String",$I21)</f>
        <v>maturity rec-21 
[9401]</v>
      </c>
      <c r="AK21" s="55" t="str">
        <f>[1]!obMake(AK$15&amp;"-"&amp;ROW(),"String",$S21)</f>
        <v>start offset pay-21 
[9364]</v>
      </c>
      <c r="AL21" s="55" t="str">
        <f>[1]!obMake(AL$15&amp;"-"&amp;ROW(),"String",$T21)</f>
        <v>maturity pay-21 
[9817]</v>
      </c>
      <c r="AN21" s="55" t="str">
        <f>[1]!obMake(AN$15&amp;"-"&amp;ROW(),"String",D21)</f>
        <v>symbol-21 
[8918]</v>
      </c>
      <c r="AO21" s="55" t="str">
        <f>[1]!obMake(AO$15&amp;"-"&amp;ROW(),"String",E21)</f>
        <v>type-21 
[8327]</v>
      </c>
      <c r="AP21" s="55" t="str">
        <f>[1]!obCall(AP$15&amp;"-"&amp;ROW(),obLibs&amp;"net.finmath.time.ScheduleGenerator","createScheduleFromConventions",$H$8,$AG21,$AH21:$AI21,[1]!obMake("","String",$J21),[1]!obMake("","String",$K21),$H$9,[1]!obMake("","String",$L21),$H$10,[1]!obMake("","int",$M21),[1]!obMake("","int",$N21))</f>
        <v>tenor rec-21 
[11775]</v>
      </c>
      <c r="AQ21" s="55" t="str">
        <f>[1]!obMake(AQ$15&amp;"-"&amp;ROW(),"String",O21)</f>
        <v>forward rec-21 
[9604]</v>
      </c>
      <c r="AR21" s="55" t="str">
        <f>[1]!obMake(AR$15&amp;"-"&amp;ROW(),"double",P21)</f>
        <v>spread rec-21 
[8917]</v>
      </c>
      <c r="AS21" s="55" t="str">
        <f>[1]!obMake(AS$15&amp;"-"&amp;ROW(),"String",Q21)</f>
        <v>discount rec-21 
[9400]</v>
      </c>
      <c r="AT21" s="55" t="str">
        <f>[1]!obCall(AT$15&amp;"-"&amp;ROW(),obLibs&amp;"net.finmath.time.ScheduleGenerator","createScheduleFromConventions",$H$8,$AG21,$AK21:$AL21,[1]!obMake("","String",$U21),[1]!obMake("","String",$V21),$H$9,[1]!obMake("","String",$L21),$H$10,[1]!obMake("","int",$X21),[1]!obMake("","int",$Y21))</f>
        <v>tenor pay-21 
[12814]</v>
      </c>
      <c r="AU21" s="55" t="str">
        <f>[1]!obMake(AU$15&amp;"-"&amp;ROW(),"String",Z21)</f>
        <v>forward pay-21 
[9690]</v>
      </c>
      <c r="AV21" s="55" t="str">
        <f>[1]!obMake(AV$15&amp;"-"&amp;ROW(),"double",AA21)</f>
        <v>spread pay-21 
[9415]</v>
      </c>
      <c r="AW21" s="55" t="str">
        <f>[1]!obMake(AW$15&amp;"-"&amp;ROW(),"String",AB21)</f>
        <v>disocunt pay-21 
[9399]</v>
      </c>
      <c r="AX21" s="55" t="str">
        <f>[1]!obMake(AX$15&amp;"-"&amp;ROW(),"String",AD21)</f>
        <v>calibration curve-21 
[9363]</v>
      </c>
      <c r="AY21" s="55" t="str">
        <f>[1]!obMake(AY$15&amp;"-"&amp;ROW(),"double",AE21)</f>
        <v>calibration time-21 
[11779]</v>
      </c>
      <c r="JJ21" s="14"/>
      <c r="JK21" s="14"/>
      <c r="JL21" s="14"/>
      <c r="JM21" s="14"/>
      <c r="JN21" s="14"/>
      <c r="JO21" s="14"/>
    </row>
    <row r="22" spans="1:275" ht="13.95" customHeight="1" x14ac:dyDescent="0.25">
      <c r="A22" s="48" t="str">
        <f t="shared" si="0"/>
        <v>discount-EUR-OIS-3M</v>
      </c>
      <c r="B22" s="49" t="str">
        <f>[1]!obMake("calibItem-"&amp;ROW(),obLibs&amp;"net.finmath.marketdata.calibration.CalibratedCurves$CalibrationSpec",AN22:AY22)</f>
        <v>calibItem-22 
[13529]</v>
      </c>
      <c r="C22" s="49">
        <f>[1]!obGet([1]!obCall("",[1]!obCall("",$B$11,"getCalibrationProductForSpec",B22),"getValue",[1]!obCall("",$B$11,"getModel")))</f>
        <v>2.2204460492503131E-16</v>
      </c>
      <c r="D22" s="14" t="str">
        <f t="shared" si="1"/>
        <v>discount-EUR-OIS-3M</v>
      </c>
      <c r="E22" s="14" t="s">
        <v>104</v>
      </c>
      <c r="F22" s="40">
        <v>2</v>
      </c>
      <c r="H22" s="40" t="s">
        <v>105</v>
      </c>
      <c r="I22" s="40" t="s">
        <v>43</v>
      </c>
      <c r="J22" s="40" t="s">
        <v>107</v>
      </c>
      <c r="K22" s="40" t="s">
        <v>108</v>
      </c>
      <c r="L22" s="40" t="s">
        <v>115</v>
      </c>
      <c r="M22" s="40">
        <v>0</v>
      </c>
      <c r="N22" s="40">
        <v>0</v>
      </c>
      <c r="O22" s="33" t="str">
        <f>""</f>
        <v/>
      </c>
      <c r="P22" s="51">
        <v>1.79906453227E-3</v>
      </c>
      <c r="Q22" s="33" t="s">
        <v>38</v>
      </c>
      <c r="S22" s="40" t="s">
        <v>105</v>
      </c>
      <c r="T22" s="40" t="s">
        <v>43</v>
      </c>
      <c r="U22" s="40" t="s">
        <v>110</v>
      </c>
      <c r="V22" s="40" t="s">
        <v>108</v>
      </c>
      <c r="W22" s="40" t="s">
        <v>115</v>
      </c>
      <c r="X22" s="40">
        <v>0</v>
      </c>
      <c r="Y22" s="40">
        <v>0</v>
      </c>
      <c r="Z22" s="33" t="str">
        <f>""</f>
        <v/>
      </c>
      <c r="AA22" s="53"/>
      <c r="AB22" s="33" t="s">
        <v>38</v>
      </c>
      <c r="AC22" s="53"/>
      <c r="AD22" s="33" t="str">
        <f t="shared" si="2"/>
        <v>discount-EUR-OIS</v>
      </c>
      <c r="AE22" s="54">
        <f>[1]!obGet([1]!obCall("",AP22,IF(OR(AD22=Q22,AD22=AB22),"getPayment","getFixing"),[1]!obMake("","int",[1]!obGet([1]!obCall("",AP22,"getNumberOfPeriods"))-1)))</f>
        <v>0.25479452054794521</v>
      </c>
      <c r="AG22" s="55" t="str">
        <f>[1]!obMake(AG$15&amp;"-"&amp;ROW(),"int",$F22)</f>
        <v>spot date-22 
[9816]</v>
      </c>
      <c r="AH22" s="55" t="str">
        <f>[1]!obMake(AH$15&amp;"-"&amp;ROW(),"String",$H22)</f>
        <v>start offset rec-22 
[8916]</v>
      </c>
      <c r="AI22" s="55" t="str">
        <f>[1]!obMake(AI$15&amp;"-"&amp;ROW(),"String",$I22)</f>
        <v>maturity rec-22 
[9398]</v>
      </c>
      <c r="AK22" s="55" t="str">
        <f>[1]!obMake(AK$15&amp;"-"&amp;ROW(),"String",$S22)</f>
        <v>start offset pay-22 
[9362]</v>
      </c>
      <c r="AL22" s="55" t="str">
        <f>[1]!obMake(AL$15&amp;"-"&amp;ROW(),"String",$T22)</f>
        <v>maturity pay-22 
[9727]</v>
      </c>
      <c r="AN22" s="55" t="str">
        <f>[1]!obMake(AN$15&amp;"-"&amp;ROW(),"String",D22)</f>
        <v>symbol-22 
[8915]</v>
      </c>
      <c r="AO22" s="55" t="str">
        <f>[1]!obMake(AO$15&amp;"-"&amp;ROW(),"String",E22)</f>
        <v>type-22 
[9397]</v>
      </c>
      <c r="AP22" s="55" t="str">
        <f>[1]!obCall(AP$15&amp;"-"&amp;ROW(),obLibs&amp;"net.finmath.time.ScheduleGenerator","createScheduleFromConventions",$H$8,$AG22,$AH22:$AI22,[1]!obMake("","String",$J22),[1]!obMake("","String",$K22),$H$9,[1]!obMake("","String",$L22),$H$10,[1]!obMake("","int",$M22),[1]!obMake("","int",$N22))</f>
        <v>tenor rec-22 
[13524]</v>
      </c>
      <c r="AQ22" s="55" t="str">
        <f>[1]!obMake(AQ$15&amp;"-"&amp;ROW(),"String",O22)</f>
        <v>forward rec-22 
[9689]</v>
      </c>
      <c r="AR22" s="55" t="str">
        <f>[1]!obMake(AR$15&amp;"-"&amp;ROW(),"double",P22)</f>
        <v>spread rec-22 
[8914]</v>
      </c>
      <c r="AS22" s="55" t="str">
        <f>[1]!obMake(AS$15&amp;"-"&amp;ROW(),"String",Q22)</f>
        <v>discount rec-22 
[8326]</v>
      </c>
      <c r="AT22" s="55" t="str">
        <f>[1]!obCall(AT$15&amp;"-"&amp;ROW(),obLibs&amp;"net.finmath.time.ScheduleGenerator","createScheduleFromConventions",$H$8,$AG22,$AK22:$AL22,[1]!obMake("","String",$U22),[1]!obMake("","String",$V22),$H$9,[1]!obMake("","String",$L22),$H$10,[1]!obMake("","int",$X22),[1]!obMake("","int",$Y22))</f>
        <v>tenor pay-22 
[12361]</v>
      </c>
      <c r="AU22" s="55" t="str">
        <f>[1]!obMake(AU$15&amp;"-"&amp;ROW(),"String",Z22)</f>
        <v>forward pay-22 
[9563]</v>
      </c>
      <c r="AV22" s="55" t="str">
        <f>[1]!obMake(AV$15&amp;"-"&amp;ROW(),"double",AA22)</f>
        <v>spread pay-22 
[8913]</v>
      </c>
      <c r="AW22" s="55" t="str">
        <f>[1]!obMake(AW$15&amp;"-"&amp;ROW(),"String",AB22)</f>
        <v>disocunt pay-22 
[9396]</v>
      </c>
      <c r="AX22" s="55" t="str">
        <f>[1]!obMake(AX$15&amp;"-"&amp;ROW(),"String",AD22)</f>
        <v>calibration curve-22 
[9361]</v>
      </c>
      <c r="AY22" s="55" t="str">
        <f>[1]!obMake(AY$15&amp;"-"&amp;ROW(),"double",AE22)</f>
        <v>calibration time-22 
[13528]</v>
      </c>
      <c r="JJ22" s="14"/>
      <c r="JK22" s="14"/>
      <c r="JL22" s="14"/>
      <c r="JM22" s="14"/>
      <c r="JN22" s="14"/>
      <c r="JO22" s="14"/>
    </row>
    <row r="23" spans="1:275" ht="13.95" customHeight="1" x14ac:dyDescent="0.25">
      <c r="A23" s="48" t="str">
        <f t="shared" si="0"/>
        <v>discount-EUR-OIS-4M</v>
      </c>
      <c r="B23" s="49" t="str">
        <f>[1]!obMake("calibItem-"&amp;ROW(),obLibs&amp;"net.finmath.marketdata.calibration.CalibratedCurves$CalibrationSpec",AN23:AY23)</f>
        <v>calibItem-23 
[12822]</v>
      </c>
      <c r="C23" s="49">
        <f>[1]!obGet([1]!obCall("",[1]!obCall("",$B$11,"getCalibrationProductForSpec",B23),"getValue",[1]!obCall("",$B$11,"getModel")))</f>
        <v>-1.1102230246251565E-16</v>
      </c>
      <c r="D23" s="14" t="str">
        <f t="shared" si="1"/>
        <v>discount-EUR-OIS-4M</v>
      </c>
      <c r="E23" s="14" t="s">
        <v>104</v>
      </c>
      <c r="F23" s="40">
        <v>2</v>
      </c>
      <c r="H23" s="40" t="s">
        <v>105</v>
      </c>
      <c r="I23" s="40" t="s">
        <v>117</v>
      </c>
      <c r="J23" s="40" t="s">
        <v>107</v>
      </c>
      <c r="K23" s="40" t="s">
        <v>108</v>
      </c>
      <c r="L23" s="40" t="s">
        <v>115</v>
      </c>
      <c r="M23" s="40">
        <v>0</v>
      </c>
      <c r="N23" s="40">
        <v>0</v>
      </c>
      <c r="O23" s="33" t="str">
        <f>""</f>
        <v/>
      </c>
      <c r="P23" s="51">
        <v>1.6990395197600001E-3</v>
      </c>
      <c r="Q23" s="33" t="s">
        <v>38</v>
      </c>
      <c r="S23" s="40" t="s">
        <v>105</v>
      </c>
      <c r="T23" s="40" t="s">
        <v>117</v>
      </c>
      <c r="U23" s="40" t="s">
        <v>110</v>
      </c>
      <c r="V23" s="40" t="s">
        <v>108</v>
      </c>
      <c r="W23" s="40" t="s">
        <v>115</v>
      </c>
      <c r="X23" s="40">
        <v>0</v>
      </c>
      <c r="Y23" s="40">
        <v>0</v>
      </c>
      <c r="Z23" s="33" t="str">
        <f>""</f>
        <v/>
      </c>
      <c r="AA23" s="53"/>
      <c r="AB23" s="33" t="s">
        <v>38</v>
      </c>
      <c r="AC23" s="53"/>
      <c r="AD23" s="33" t="str">
        <f t="shared" si="2"/>
        <v>discount-EUR-OIS</v>
      </c>
      <c r="AE23" s="54">
        <f>[1]!obGet([1]!obCall("",AP23,IF(OR(AD23=Q23,AD23=AB23),"getPayment","getFixing"),[1]!obMake("","int",[1]!obGet([1]!obCall("",AP23,"getNumberOfPeriods"))-1)))</f>
        <v>0.34246575342465752</v>
      </c>
      <c r="AG23" s="55" t="str">
        <f>[1]!obMake(AG$15&amp;"-"&amp;ROW(),"int",$F23)</f>
        <v>spot date-23 
[9846]</v>
      </c>
      <c r="AH23" s="55" t="str">
        <f>[1]!obMake(AH$15&amp;"-"&amp;ROW(),"String",$H23)</f>
        <v>start offset rec-23 
[8912]</v>
      </c>
      <c r="AI23" s="55" t="str">
        <f>[1]!obMake(AI$15&amp;"-"&amp;ROW(),"String",$I23)</f>
        <v>maturity rec-23 
[9395]</v>
      </c>
      <c r="AK23" s="55" t="str">
        <f>[1]!obMake(AK$15&amp;"-"&amp;ROW(),"String",$S23)</f>
        <v>start offset pay-23 
[9360]</v>
      </c>
      <c r="AL23" s="55" t="str">
        <f>[1]!obMake(AL$15&amp;"-"&amp;ROW(),"String",$T23)</f>
        <v>maturity pay-23 
[9688]</v>
      </c>
      <c r="AN23" s="55" t="str">
        <f>[1]!obMake(AN$15&amp;"-"&amp;ROW(),"String",D23)</f>
        <v>symbol-23 
[8911]</v>
      </c>
      <c r="AO23" s="55" t="str">
        <f>[1]!obMake(AO$15&amp;"-"&amp;ROW(),"String",E23)</f>
        <v>type-23 
[9394]</v>
      </c>
      <c r="AP23" s="55" t="str">
        <f>[1]!obCall(AP$15&amp;"-"&amp;ROW(),obLibs&amp;"net.finmath.time.ScheduleGenerator","createScheduleFromConventions",$H$8,$AG23,$AH23:$AI23,[1]!obMake("","String",$J23),[1]!obMake("","String",$K23),$H$9,[1]!obMake("","String",$L23),$H$10,[1]!obMake("","int",$M23),[1]!obMake("","int",$N23))</f>
        <v>tenor rec-23 
[11765]</v>
      </c>
      <c r="AQ23" s="55" t="str">
        <f>[1]!obMake(AQ$15&amp;"-"&amp;ROW(),"String",O23)</f>
        <v>forward rec-23 
[9562]</v>
      </c>
      <c r="AR23" s="55" t="str">
        <f>[1]!obMake(AR$15&amp;"-"&amp;ROW(),"double",P23)</f>
        <v>spread rec-23 
[8910]</v>
      </c>
      <c r="AS23" s="55" t="str">
        <f>[1]!obMake(AS$15&amp;"-"&amp;ROW(),"String",Q23)</f>
        <v>discount rec-23 
[8325]</v>
      </c>
      <c r="AT23" s="55" t="str">
        <f>[1]!obCall(AT$15&amp;"-"&amp;ROW(),obLibs&amp;"net.finmath.time.ScheduleGenerator","createScheduleFromConventions",$H$8,$AG23,$AK23:$AL23,[1]!obMake("","String",$U23),[1]!obMake("","String",$V23),$H$9,[1]!obMake("","String",$L23),$H$10,[1]!obMake("","int",$X23),[1]!obMake("","int",$Y23))</f>
        <v>tenor pay-23 
[12821]</v>
      </c>
      <c r="AU23" s="55" t="str">
        <f>[1]!obMake(AU$15&amp;"-"&amp;ROW(),"String",Z23)</f>
        <v>forward pay-23 
[9814]</v>
      </c>
      <c r="AV23" s="55" t="str">
        <f>[1]!obMake(AV$15&amp;"-"&amp;ROW(),"double",AA23)</f>
        <v>spread pay-23 
[8909]</v>
      </c>
      <c r="AW23" s="55" t="str">
        <f>[1]!obMake(AW$15&amp;"-"&amp;ROW(),"String",AB23)</f>
        <v>disocunt pay-23 
[9393]</v>
      </c>
      <c r="AX23" s="55" t="str">
        <f>[1]!obMake(AX$15&amp;"-"&amp;ROW(),"String",AD23)</f>
        <v>calibration curve-23 
[9359]</v>
      </c>
      <c r="AY23" s="55" t="str">
        <f>[1]!obMake(AY$15&amp;"-"&amp;ROW(),"double",AE23)</f>
        <v>calibration time-23 
[11769]</v>
      </c>
      <c r="JJ23" s="14"/>
      <c r="JK23" s="14"/>
      <c r="JL23" s="14"/>
      <c r="JM23" s="14"/>
      <c r="JN23" s="14"/>
      <c r="JO23" s="14"/>
    </row>
    <row r="24" spans="1:275" ht="13.95" customHeight="1" x14ac:dyDescent="0.25">
      <c r="A24" s="48" t="str">
        <f t="shared" si="0"/>
        <v>discount-EUR-OIS-5M</v>
      </c>
      <c r="B24" s="49" t="str">
        <f>[1]!obMake("calibItem-"&amp;ROW(),obLibs&amp;"net.finmath.marketdata.calibration.CalibratedCurves$CalibrationSpec",AN24:AY24)</f>
        <v>calibItem-24 
[13540]</v>
      </c>
      <c r="C24" s="49">
        <f>[1]!obGet([1]!obCall("",[1]!obCall("",$B$11,"getCalibrationProductForSpec",B24),"getValue",[1]!obCall("",$B$11,"getModel")))</f>
        <v>-1.1102230246251565E-16</v>
      </c>
      <c r="D24" s="14" t="str">
        <f t="shared" si="1"/>
        <v>discount-EUR-OIS-5M</v>
      </c>
      <c r="E24" s="14" t="s">
        <v>104</v>
      </c>
      <c r="F24" s="40">
        <v>2</v>
      </c>
      <c r="H24" s="40" t="s">
        <v>105</v>
      </c>
      <c r="I24" s="40" t="s">
        <v>118</v>
      </c>
      <c r="J24" s="40" t="s">
        <v>107</v>
      </c>
      <c r="K24" s="40" t="s">
        <v>108</v>
      </c>
      <c r="L24" s="40" t="s">
        <v>115</v>
      </c>
      <c r="M24" s="40">
        <v>0</v>
      </c>
      <c r="N24" s="40">
        <v>0</v>
      </c>
      <c r="O24" s="33" t="str">
        <f>""</f>
        <v/>
      </c>
      <c r="P24" s="51">
        <v>1.61901950975E-3</v>
      </c>
      <c r="Q24" s="33" t="s">
        <v>38</v>
      </c>
      <c r="S24" s="40" t="s">
        <v>105</v>
      </c>
      <c r="T24" s="40" t="s">
        <v>118</v>
      </c>
      <c r="U24" s="40" t="s">
        <v>110</v>
      </c>
      <c r="V24" s="40" t="s">
        <v>108</v>
      </c>
      <c r="W24" s="40" t="s">
        <v>115</v>
      </c>
      <c r="X24" s="40">
        <v>0</v>
      </c>
      <c r="Y24" s="40">
        <v>0</v>
      </c>
      <c r="Z24" s="33" t="str">
        <f>""</f>
        <v/>
      </c>
      <c r="AA24" s="53"/>
      <c r="AB24" s="33" t="s">
        <v>38</v>
      </c>
      <c r="AC24" s="53"/>
      <c r="AD24" s="33" t="str">
        <f t="shared" si="2"/>
        <v>discount-EUR-OIS</v>
      </c>
      <c r="AE24" s="54">
        <f>[1]!obGet([1]!obCall("",AP24,IF(OR(AD24=Q24,AD24=AB24),"getPayment","getFixing"),[1]!obMake("","int",[1]!obGet([1]!obCall("",AP24,"getNumberOfPeriods"))-1)))</f>
        <v>0.42191780821917807</v>
      </c>
      <c r="AG24" s="55" t="str">
        <f>[1]!obMake(AG$15&amp;"-"&amp;ROW(),"int",$F24)</f>
        <v>spot date-24 
[9687]</v>
      </c>
      <c r="AH24" s="55" t="str">
        <f>[1]!obMake(AH$15&amp;"-"&amp;ROW(),"String",$H24)</f>
        <v>start offset rec-24 
[8908]</v>
      </c>
      <c r="AI24" s="55" t="str">
        <f>[1]!obMake(AI$15&amp;"-"&amp;ROW(),"String",$I24)</f>
        <v>maturity rec-24 
[8324]</v>
      </c>
      <c r="AK24" s="55" t="str">
        <f>[1]!obMake(AK$15&amp;"-"&amp;ROW(),"String",$S24)</f>
        <v>start offset pay-24 
[9358]</v>
      </c>
      <c r="AL24" s="55" t="str">
        <f>[1]!obMake(AL$15&amp;"-"&amp;ROW(),"String",$T24)</f>
        <v>maturity pay-24 
[9561]</v>
      </c>
      <c r="AN24" s="55" t="str">
        <f>[1]!obMake(AN$15&amp;"-"&amp;ROW(),"String",D24)</f>
        <v>symbol-24 
[8907]</v>
      </c>
      <c r="AO24" s="55" t="str">
        <f>[1]!obMake(AO$15&amp;"-"&amp;ROW(),"String",E24)</f>
        <v>type-24 
[9392]</v>
      </c>
      <c r="AP24" s="55" t="str">
        <f>[1]!obCall(AP$15&amp;"-"&amp;ROW(),obLibs&amp;"net.finmath.time.ScheduleGenerator","createScheduleFromConventions",$H$8,$AG24,$AH24:$AI24,[1]!obMake("","String",$J24),[1]!obMake("","String",$K24),$H$9,[1]!obMake("","String",$L24),$H$10,[1]!obMake("","int",$M24),[1]!obMake("","int",$N24))</f>
        <v>tenor rec-24 
[13535]</v>
      </c>
      <c r="AQ24" s="55" t="str">
        <f>[1]!obMake(AQ$15&amp;"-"&amp;ROW(),"String",O24)</f>
        <v>forward rec-24 
[9813]</v>
      </c>
      <c r="AR24" s="55" t="str">
        <f>[1]!obMake(AR$15&amp;"-"&amp;ROW(),"double",P24)</f>
        <v>spread rec-24 
[8906]</v>
      </c>
      <c r="AS24" s="55" t="str">
        <f>[1]!obMake(AS$15&amp;"-"&amp;ROW(),"String",Q24)</f>
        <v>discount rec-24 
[9391]</v>
      </c>
      <c r="AT24" s="55" t="str">
        <f>[1]!obCall(AT$15&amp;"-"&amp;ROW(),obLibs&amp;"net.finmath.time.ScheduleGenerator","createScheduleFromConventions",$H$8,$AG24,$AK24:$AL24,[1]!obMake("","String",$U24),[1]!obMake("","String",$V24),$H$9,[1]!obMake("","String",$L24),$H$10,[1]!obMake("","int",$X24),[1]!obMake("","int",$Y24))</f>
        <v>tenor pay-24 
[12355]</v>
      </c>
      <c r="AU24" s="55" t="str">
        <f>[1]!obMake(AU$15&amp;"-"&amp;ROW(),"String",Z24)</f>
        <v>forward pay-24 
[9726]</v>
      </c>
      <c r="AV24" s="55" t="str">
        <f>[1]!obMake(AV$15&amp;"-"&amp;ROW(),"double",AA24)</f>
        <v>spread pay-24 
[8905]</v>
      </c>
      <c r="AW24" s="55" t="str">
        <f>[1]!obMake(AW$15&amp;"-"&amp;ROW(),"String",AB24)</f>
        <v>disocunt pay-24 
[8323]</v>
      </c>
      <c r="AX24" s="55" t="str">
        <f>[1]!obMake(AX$15&amp;"-"&amp;ROW(),"String",AD24)</f>
        <v>calibration curve-24 
[9357]</v>
      </c>
      <c r="AY24" s="55" t="str">
        <f>[1]!obMake(AY$15&amp;"-"&amp;ROW(),"double",AE24)</f>
        <v>calibration time-24 
[13539]</v>
      </c>
      <c r="JJ24" s="14"/>
      <c r="JK24" s="14"/>
      <c r="JL24" s="14"/>
      <c r="JM24" s="14"/>
      <c r="JN24" s="14"/>
      <c r="JO24" s="14"/>
    </row>
    <row r="25" spans="1:275" ht="13.95" customHeight="1" x14ac:dyDescent="0.25">
      <c r="A25" s="48" t="str">
        <f t="shared" si="0"/>
        <v>discount-EUR-OIS-6M</v>
      </c>
      <c r="B25" s="49" t="str">
        <f>[1]!obMake("calibItem-"&amp;ROW(),obLibs&amp;"net.finmath.marketdata.calibration.CalibratedCurves$CalibrationSpec",AN25:AY25)</f>
        <v>calibItem-25 
[12829]</v>
      </c>
      <c r="C25" s="49">
        <f>[1]!obGet([1]!obCall("",[1]!obCall("",$B$11,"getCalibrationProductForSpec",B25),"getValue",[1]!obCall("",$B$11,"getModel")))</f>
        <v>2.2204460492503131E-16</v>
      </c>
      <c r="D25" s="14" t="str">
        <f t="shared" si="1"/>
        <v>discount-EUR-OIS-6M</v>
      </c>
      <c r="E25" s="14" t="s">
        <v>104</v>
      </c>
      <c r="F25" s="40">
        <v>2</v>
      </c>
      <c r="H25" s="40" t="s">
        <v>105</v>
      </c>
      <c r="I25" s="40" t="s">
        <v>44</v>
      </c>
      <c r="J25" s="40" t="s">
        <v>107</v>
      </c>
      <c r="K25" s="40" t="s">
        <v>108</v>
      </c>
      <c r="L25" s="40" t="s">
        <v>115</v>
      </c>
      <c r="M25" s="40">
        <v>0</v>
      </c>
      <c r="N25" s="40">
        <v>0</v>
      </c>
      <c r="O25" s="33" t="str">
        <f>""</f>
        <v/>
      </c>
      <c r="P25" s="51">
        <v>1.55900450225E-3</v>
      </c>
      <c r="Q25" s="33" t="s">
        <v>38</v>
      </c>
      <c r="S25" s="40" t="s">
        <v>105</v>
      </c>
      <c r="T25" s="40" t="s">
        <v>44</v>
      </c>
      <c r="U25" s="40" t="s">
        <v>110</v>
      </c>
      <c r="V25" s="40" t="s">
        <v>108</v>
      </c>
      <c r="W25" s="40" t="s">
        <v>115</v>
      </c>
      <c r="X25" s="40">
        <v>0</v>
      </c>
      <c r="Y25" s="40">
        <v>0</v>
      </c>
      <c r="Z25" s="33" t="str">
        <f>""</f>
        <v/>
      </c>
      <c r="AA25" s="53"/>
      <c r="AB25" s="33" t="s">
        <v>38</v>
      </c>
      <c r="AC25" s="53"/>
      <c r="AD25" s="33" t="str">
        <f t="shared" si="2"/>
        <v>discount-EUR-OIS</v>
      </c>
      <c r="AE25" s="54">
        <f>[1]!obGet([1]!obCall("",AP25,IF(OR(AD25=Q25,AD25=AB25),"getPayment","getFixing"),[1]!obMake("","int",[1]!obGet([1]!obCall("",AP25,"getNumberOfPeriods"))-1)))</f>
        <v>0.50410958904109593</v>
      </c>
      <c r="AG25" s="55" t="str">
        <f>[1]!obMake(AG$15&amp;"-"&amp;ROW(),"int",$F25)</f>
        <v>spot date-25 
[9560]</v>
      </c>
      <c r="AH25" s="55" t="str">
        <f>[1]!obMake(AH$15&amp;"-"&amp;ROW(),"String",$H25)</f>
        <v>start offset rec-25 
[8904]</v>
      </c>
      <c r="AI25" s="55" t="str">
        <f>[1]!obMake(AI$15&amp;"-"&amp;ROW(),"String",$I25)</f>
        <v>maturity rec-25 
[9390]</v>
      </c>
      <c r="AK25" s="55" t="str">
        <f>[1]!obMake(AK$15&amp;"-"&amp;ROW(),"String",$S25)</f>
        <v>start offset pay-25 
[9356]</v>
      </c>
      <c r="AL25" s="55" t="str">
        <f>[1]!obMake(AL$15&amp;"-"&amp;ROW(),"String",$T25)</f>
        <v>maturity pay-25 
[9812]</v>
      </c>
      <c r="AN25" s="55" t="str">
        <f>[1]!obMake(AN$15&amp;"-"&amp;ROW(),"String",D25)</f>
        <v>symbol-25 
[8903]</v>
      </c>
      <c r="AO25" s="55" t="str">
        <f>[1]!obMake(AO$15&amp;"-"&amp;ROW(),"String",E25)</f>
        <v>type-25 
[8322]</v>
      </c>
      <c r="AP25" s="55" t="str">
        <f>[1]!obCall(AP$15&amp;"-"&amp;ROW(),obLibs&amp;"net.finmath.time.ScheduleGenerator","createScheduleFromConventions",$H$8,$AG25,$AH25:$AI25,[1]!obMake("","String",$J25),[1]!obMake("","String",$K25),$H$9,[1]!obMake("","String",$L25),$H$10,[1]!obMake("","int",$M25),[1]!obMake("","int",$N25))</f>
        <v>tenor rec-25 
[11755]</v>
      </c>
      <c r="AQ25" s="55" t="str">
        <f>[1]!obMake(AQ$15&amp;"-"&amp;ROW(),"String",O25)</f>
        <v>forward rec-25 
[9602]</v>
      </c>
      <c r="AR25" s="55" t="str">
        <f>[1]!obMake(AR$15&amp;"-"&amp;ROW(),"double",P25)</f>
        <v>spread rec-25 
[8902]</v>
      </c>
      <c r="AS25" s="55" t="str">
        <f>[1]!obMake(AS$15&amp;"-"&amp;ROW(),"String",Q25)</f>
        <v>discount rec-25 
[9389]</v>
      </c>
      <c r="AT25" s="55" t="str">
        <f>[1]!obCall(AT$15&amp;"-"&amp;ROW(),obLibs&amp;"net.finmath.time.ScheduleGenerator","createScheduleFromConventions",$H$8,$AG25,$AK25:$AL25,[1]!obMake("","String",$U25),[1]!obMake("","String",$V25),$H$9,[1]!obMake("","String",$L25),$H$10,[1]!obMake("","int",$X25),[1]!obMake("","int",$Y25))</f>
        <v>tenor pay-25 
[12828]</v>
      </c>
      <c r="AU25" s="55" t="str">
        <f>[1]!obMake(AU$15&amp;"-"&amp;ROW(),"String",Z25)</f>
        <v>forward pay-25 
[9685]</v>
      </c>
      <c r="AV25" s="55" t="str">
        <f>[1]!obMake(AV$15&amp;"-"&amp;ROW(),"double",AA25)</f>
        <v>spread pay-25 
[8901]</v>
      </c>
      <c r="AW25" s="55" t="str">
        <f>[1]!obMake(AW$15&amp;"-"&amp;ROW(),"String",AB25)</f>
        <v>disocunt pay-25 
[9388]</v>
      </c>
      <c r="AX25" s="55" t="str">
        <f>[1]!obMake(AX$15&amp;"-"&amp;ROW(),"String",AD25)</f>
        <v>calibration curve-25 
[9355]</v>
      </c>
      <c r="AY25" s="55" t="str">
        <f>[1]!obMake(AY$15&amp;"-"&amp;ROW(),"double",AE25)</f>
        <v>calibration time-25 
[11759]</v>
      </c>
      <c r="JJ25" s="14"/>
      <c r="JK25" s="14"/>
      <c r="JL25" s="14"/>
      <c r="JM25" s="14"/>
      <c r="JN25" s="14"/>
      <c r="JO25" s="14"/>
    </row>
    <row r="26" spans="1:275" ht="13.95" customHeight="1" x14ac:dyDescent="0.25">
      <c r="A26" s="48" t="str">
        <f t="shared" si="0"/>
        <v>discount-EUR-OIS-7M</v>
      </c>
      <c r="B26" s="49" t="str">
        <f>[1]!obMake("calibItem-"&amp;ROW(),obLibs&amp;"net.finmath.marketdata.calibration.CalibratedCurves$CalibrationSpec",AN26:AY26)</f>
        <v>calibItem-26 
[13551]</v>
      </c>
      <c r="C26" s="49">
        <f>[1]!obGet([1]!obCall("",[1]!obCall("",$B$11,"getCalibrationProductForSpec",B26),"getValue",[1]!obCall("",$B$11,"getModel")))</f>
        <v>-1.1102230246251565E-16</v>
      </c>
      <c r="D26" s="14" t="str">
        <f t="shared" si="1"/>
        <v>discount-EUR-OIS-7M</v>
      </c>
      <c r="E26" s="14" t="s">
        <v>104</v>
      </c>
      <c r="F26" s="40">
        <v>2</v>
      </c>
      <c r="H26" s="40" t="s">
        <v>105</v>
      </c>
      <c r="I26" s="40" t="s">
        <v>119</v>
      </c>
      <c r="J26" s="40" t="s">
        <v>107</v>
      </c>
      <c r="K26" s="40" t="s">
        <v>108</v>
      </c>
      <c r="L26" s="40" t="s">
        <v>115</v>
      </c>
      <c r="M26" s="40">
        <v>0</v>
      </c>
      <c r="N26" s="40">
        <v>0</v>
      </c>
      <c r="O26" s="33" t="str">
        <f>""</f>
        <v/>
      </c>
      <c r="P26" s="51">
        <v>1.4989894947499999E-3</v>
      </c>
      <c r="Q26" s="33" t="s">
        <v>38</v>
      </c>
      <c r="S26" s="40" t="s">
        <v>105</v>
      </c>
      <c r="T26" s="40" t="s">
        <v>119</v>
      </c>
      <c r="U26" s="40" t="s">
        <v>110</v>
      </c>
      <c r="V26" s="40" t="s">
        <v>108</v>
      </c>
      <c r="W26" s="40" t="s">
        <v>115</v>
      </c>
      <c r="X26" s="40">
        <v>0</v>
      </c>
      <c r="Y26" s="40">
        <v>0</v>
      </c>
      <c r="Z26" s="33" t="str">
        <f>""</f>
        <v/>
      </c>
      <c r="AA26" s="53"/>
      <c r="AB26" s="33" t="s">
        <v>38</v>
      </c>
      <c r="AC26" s="53"/>
      <c r="AD26" s="33" t="str">
        <f t="shared" si="2"/>
        <v>discount-EUR-OIS</v>
      </c>
      <c r="AE26" s="54">
        <f>[1]!obGet([1]!obCall("",AP26,IF(OR(AD26=Q26,AD26=AB26),"getPayment","getFixing"),[1]!obMake("","int",[1]!obGet([1]!obCall("",AP26,"getNumberOfPeriods"))-1)))</f>
        <v>0.59178082191780823</v>
      </c>
      <c r="AG26" s="55" t="str">
        <f>[1]!obMake(AG$15&amp;"-"&amp;ROW(),"int",$F26)</f>
        <v>spot date-26 
[9811]</v>
      </c>
      <c r="AH26" s="55" t="str">
        <f>[1]!obMake(AH$15&amp;"-"&amp;ROW(),"String",$H26)</f>
        <v>start offset rec-26 
[8900]</v>
      </c>
      <c r="AI26" s="55" t="str">
        <f>[1]!obMake(AI$15&amp;"-"&amp;ROW(),"String",$I26)</f>
        <v>maturity rec-26 
[9387]</v>
      </c>
      <c r="AK26" s="55" t="str">
        <f>[1]!obMake(AK$15&amp;"-"&amp;ROW(),"String",$S26)</f>
        <v>start offset pay-26 
[9354]</v>
      </c>
      <c r="AL26" s="55" t="str">
        <f>[1]!obMake(AL$15&amp;"-"&amp;ROW(),"String",$T26)</f>
        <v>maturity pay-26 
[9845]</v>
      </c>
      <c r="AN26" s="55" t="str">
        <f>[1]!obMake(AN$15&amp;"-"&amp;ROW(),"String",D26)</f>
        <v>symbol-26 
[8899]</v>
      </c>
      <c r="AO26" s="55" t="str">
        <f>[1]!obMake(AO$15&amp;"-"&amp;ROW(),"String",E26)</f>
        <v>type-26 
[9386]</v>
      </c>
      <c r="AP26" s="55" t="str">
        <f>[1]!obCall(AP$15&amp;"-"&amp;ROW(),obLibs&amp;"net.finmath.time.ScheduleGenerator","createScheduleFromConventions",$H$8,$AG26,$AH26:$AI26,[1]!obMake("","String",$J26),[1]!obMake("","String",$K26),$H$9,[1]!obMake("","String",$L26),$H$10,[1]!obMake("","int",$M26),[1]!obMake("","int",$N26))</f>
        <v>tenor rec-26 
[13546]</v>
      </c>
      <c r="AQ26" s="55" t="str">
        <f>[1]!obMake(AQ$15&amp;"-"&amp;ROW(),"String",O26)</f>
        <v>forward rec-26 
[9684]</v>
      </c>
      <c r="AR26" s="55" t="str">
        <f>[1]!obMake(AR$15&amp;"-"&amp;ROW(),"double",P26)</f>
        <v>spread rec-26 
[8898]</v>
      </c>
      <c r="AS26" s="55" t="str">
        <f>[1]!obMake(AS$15&amp;"-"&amp;ROW(),"String",Q26)</f>
        <v>discount rec-26 
[8321]</v>
      </c>
      <c r="AT26" s="55" t="str">
        <f>[1]!obCall(AT$15&amp;"-"&amp;ROW(),obLibs&amp;"net.finmath.time.ScheduleGenerator","createScheduleFromConventions",$H$8,$AG26,$AK26:$AL26,[1]!obMake("","String",$U26),[1]!obMake("","String",$V26),$H$9,[1]!obMake("","String",$L26),$H$10,[1]!obMake("","int",$X26),[1]!obMake("","int",$Y26))</f>
        <v>tenor pay-26 
[12349]</v>
      </c>
      <c r="AU26" s="55" t="str">
        <f>[1]!obMake(AU$15&amp;"-"&amp;ROW(),"String",Z26)</f>
        <v>forward pay-26 
[9558]</v>
      </c>
      <c r="AV26" s="55" t="str">
        <f>[1]!obMake(AV$15&amp;"-"&amp;ROW(),"double",AA26)</f>
        <v>spread pay-26 
[8897]</v>
      </c>
      <c r="AW26" s="55" t="str">
        <f>[1]!obMake(AW$15&amp;"-"&amp;ROW(),"String",AB26)</f>
        <v>disocunt pay-26 
[9385]</v>
      </c>
      <c r="AX26" s="55" t="str">
        <f>[1]!obMake(AX$15&amp;"-"&amp;ROW(),"String",AD26)</f>
        <v>calibration curve-26 
[9353]</v>
      </c>
      <c r="AY26" s="55" t="str">
        <f>[1]!obMake(AY$15&amp;"-"&amp;ROW(),"double",AE26)</f>
        <v>calibration time-26 
[13550]</v>
      </c>
      <c r="JJ26" s="14"/>
      <c r="JK26" s="14"/>
      <c r="JL26" s="14"/>
      <c r="JM26" s="14"/>
      <c r="JN26" s="14"/>
      <c r="JO26" s="14"/>
    </row>
    <row r="27" spans="1:275" ht="13.95" customHeight="1" x14ac:dyDescent="0.25">
      <c r="A27" s="48" t="str">
        <f t="shared" si="0"/>
        <v>discount-EUR-OIS-8M</v>
      </c>
      <c r="B27" s="49" t="str">
        <f>[1]!obMake("calibItem-"&amp;ROW(),obLibs&amp;"net.finmath.marketdata.calibration.CalibratedCurves$CalibrationSpec",AN27:AY27)</f>
        <v>calibItem-27 
[12836]</v>
      </c>
      <c r="C27" s="49">
        <f>[1]!obGet([1]!obCall("",[1]!obCall("",$B$11,"getCalibrationProductForSpec",B27),"getValue",[1]!obCall("",$B$11,"getModel")))</f>
        <v>1.1102230246251565E-16</v>
      </c>
      <c r="D27" s="14" t="str">
        <f t="shared" si="1"/>
        <v>discount-EUR-OIS-8M</v>
      </c>
      <c r="E27" s="14" t="s">
        <v>104</v>
      </c>
      <c r="F27" s="40">
        <v>2</v>
      </c>
      <c r="H27" s="40" t="s">
        <v>105</v>
      </c>
      <c r="I27" s="40" t="s">
        <v>120</v>
      </c>
      <c r="J27" s="40" t="s">
        <v>107</v>
      </c>
      <c r="K27" s="40" t="s">
        <v>108</v>
      </c>
      <c r="L27" s="40" t="s">
        <v>115</v>
      </c>
      <c r="M27" s="40">
        <v>0</v>
      </c>
      <c r="N27" s="40">
        <v>0</v>
      </c>
      <c r="O27" s="33" t="str">
        <f>""</f>
        <v/>
      </c>
      <c r="P27" s="51">
        <v>1.44897698849E-3</v>
      </c>
      <c r="Q27" s="33" t="s">
        <v>38</v>
      </c>
      <c r="S27" s="40" t="s">
        <v>105</v>
      </c>
      <c r="T27" s="40" t="s">
        <v>120</v>
      </c>
      <c r="U27" s="40" t="s">
        <v>110</v>
      </c>
      <c r="V27" s="40" t="s">
        <v>108</v>
      </c>
      <c r="W27" s="40" t="s">
        <v>115</v>
      </c>
      <c r="X27" s="40">
        <v>0</v>
      </c>
      <c r="Y27" s="40">
        <v>0</v>
      </c>
      <c r="Z27" s="33" t="str">
        <f>""</f>
        <v/>
      </c>
      <c r="AA27" s="53"/>
      <c r="AB27" s="33" t="s">
        <v>38</v>
      </c>
      <c r="AC27" s="53"/>
      <c r="AD27" s="33" t="str">
        <f t="shared" si="2"/>
        <v>discount-EUR-OIS</v>
      </c>
      <c r="AE27" s="54">
        <f>[1]!obGet([1]!obCall("",AP27,IF(OR(AD27=Q27,AD27=AB27),"getPayment","getFixing"),[1]!obMake("","int",[1]!obGet([1]!obCall("",AP27,"getNumberOfPeriods"))-1)))</f>
        <v>0.67397260273972603</v>
      </c>
      <c r="AG27" s="55" t="str">
        <f>[1]!obMake(AG$15&amp;"-"&amp;ROW(),"int",$F27)</f>
        <v>spot date-27 
[9725]</v>
      </c>
      <c r="AH27" s="55" t="str">
        <f>[1]!obMake(AH$15&amp;"-"&amp;ROW(),"String",$H27)</f>
        <v>start offset rec-27 
[8896]</v>
      </c>
      <c r="AI27" s="55" t="str">
        <f>[1]!obMake(AI$15&amp;"-"&amp;ROW(),"String",$I27)</f>
        <v>maturity rec-27 
[8320]</v>
      </c>
      <c r="AK27" s="55" t="str">
        <f>[1]!obMake(AK$15&amp;"-"&amp;ROW(),"String",$S27)</f>
        <v>start offset pay-27 
[9352]</v>
      </c>
      <c r="AL27" s="55" t="str">
        <f>[1]!obMake(AL$15&amp;"-"&amp;ROW(),"String",$T27)</f>
        <v>maturity pay-27 
[9683]</v>
      </c>
      <c r="AN27" s="55" t="str">
        <f>[1]!obMake(AN$15&amp;"-"&amp;ROW(),"String",D27)</f>
        <v>symbol-27 
[8895]</v>
      </c>
      <c r="AO27" s="55" t="str">
        <f>[1]!obMake(AO$15&amp;"-"&amp;ROW(),"String",E27)</f>
        <v>type-27 
[9384]</v>
      </c>
      <c r="AP27" s="55" t="str">
        <f>[1]!obCall(AP$15&amp;"-"&amp;ROW(),obLibs&amp;"net.finmath.time.ScheduleGenerator","createScheduleFromConventions",$H$8,$AG27,$AH27:$AI27,[1]!obMake("","String",$J27),[1]!obMake("","String",$K27),$H$9,[1]!obMake("","String",$L27),$H$10,[1]!obMake("","int",$M27),[1]!obMake("","int",$N27))</f>
        <v>tenor rec-27 
[11745]</v>
      </c>
      <c r="AQ27" s="55" t="str">
        <f>[1]!obMake(AQ$15&amp;"-"&amp;ROW(),"String",O27)</f>
        <v>forward rec-27 
[9557]</v>
      </c>
      <c r="AR27" s="55" t="str">
        <f>[1]!obMake(AR$15&amp;"-"&amp;ROW(),"double",P27)</f>
        <v>spread rec-27 
[8894]</v>
      </c>
      <c r="AS27" s="55" t="str">
        <f>[1]!obMake(AS$15&amp;"-"&amp;ROW(),"String",Q27)</f>
        <v>discount rec-27 
[9383]</v>
      </c>
      <c r="AT27" s="55" t="str">
        <f>[1]!obCall(AT$15&amp;"-"&amp;ROW(),obLibs&amp;"net.finmath.time.ScheduleGenerator","createScheduleFromConventions",$H$8,$AG27,$AK27:$AL27,[1]!obMake("","String",$U27),[1]!obMake("","String",$V27),$H$9,[1]!obMake("","String",$L27),$H$10,[1]!obMake("","int",$X27),[1]!obMake("","int",$Y27))</f>
        <v>tenor pay-27 
[12835]</v>
      </c>
      <c r="AU27" s="55" t="str">
        <f>[1]!obMake(AU$15&amp;"-"&amp;ROW(),"String",Z27)</f>
        <v>forward pay-27 
[9809]</v>
      </c>
      <c r="AV27" s="55" t="str">
        <f>[1]!obMake(AV$15&amp;"-"&amp;ROW(),"double",AA27)</f>
        <v>spread pay-27 
[8893]</v>
      </c>
      <c r="AW27" s="55" t="str">
        <f>[1]!obMake(AW$15&amp;"-"&amp;ROW(),"String",AB27)</f>
        <v>disocunt pay-27 
[8319]</v>
      </c>
      <c r="AX27" s="55" t="str">
        <f>[1]!obMake(AX$15&amp;"-"&amp;ROW(),"String",AD27)</f>
        <v>calibration curve-27 
[9351]</v>
      </c>
      <c r="AY27" s="55" t="str">
        <f>[1]!obMake(AY$15&amp;"-"&amp;ROW(),"double",AE27)</f>
        <v>calibration time-27 
[11749]</v>
      </c>
      <c r="JJ27" s="14"/>
      <c r="JK27" s="14"/>
      <c r="JL27" s="14"/>
      <c r="JM27" s="14"/>
      <c r="JN27" s="14"/>
      <c r="JO27" s="14"/>
    </row>
    <row r="28" spans="1:275" ht="13.95" customHeight="1" x14ac:dyDescent="0.25">
      <c r="A28" s="48" t="str">
        <f t="shared" si="0"/>
        <v>discount-EUR-OIS-9M</v>
      </c>
      <c r="B28" s="49" t="str">
        <f>[1]!obMake("calibItem-"&amp;ROW(),obLibs&amp;"net.finmath.marketdata.calibration.CalibratedCurves$CalibrationSpec",AN28:AY28)</f>
        <v>calibItem-28 
[13562]</v>
      </c>
      <c r="C28" s="49">
        <f>[1]!obGet([1]!obCall("",[1]!obCall("",$B$11,"getCalibrationProductForSpec",B28),"getValue",[1]!obCall("",$B$11,"getModel")))</f>
        <v>3.3306690738754696E-16</v>
      </c>
      <c r="D28" s="14" t="str">
        <f t="shared" si="1"/>
        <v>discount-EUR-OIS-9M</v>
      </c>
      <c r="E28" s="14" t="s">
        <v>104</v>
      </c>
      <c r="F28" s="40">
        <v>2</v>
      </c>
      <c r="H28" s="40" t="s">
        <v>105</v>
      </c>
      <c r="I28" s="40" t="s">
        <v>121</v>
      </c>
      <c r="J28" s="40" t="s">
        <v>107</v>
      </c>
      <c r="K28" s="40" t="s">
        <v>108</v>
      </c>
      <c r="L28" s="40" t="s">
        <v>115</v>
      </c>
      <c r="M28" s="40">
        <v>0</v>
      </c>
      <c r="N28" s="40">
        <v>0</v>
      </c>
      <c r="O28" s="33" t="str">
        <f>""</f>
        <v/>
      </c>
      <c r="P28" s="51">
        <v>1.4089669834899999E-3</v>
      </c>
      <c r="Q28" s="33" t="s">
        <v>38</v>
      </c>
      <c r="S28" s="40" t="s">
        <v>105</v>
      </c>
      <c r="T28" s="40" t="s">
        <v>121</v>
      </c>
      <c r="U28" s="40" t="s">
        <v>110</v>
      </c>
      <c r="V28" s="40" t="s">
        <v>108</v>
      </c>
      <c r="W28" s="40" t="s">
        <v>115</v>
      </c>
      <c r="X28" s="40">
        <v>0</v>
      </c>
      <c r="Y28" s="40">
        <v>0</v>
      </c>
      <c r="Z28" s="33" t="str">
        <f>""</f>
        <v/>
      </c>
      <c r="AA28" s="53"/>
      <c r="AB28" s="33" t="s">
        <v>38</v>
      </c>
      <c r="AC28" s="53"/>
      <c r="AD28" s="33" t="str">
        <f t="shared" si="2"/>
        <v>discount-EUR-OIS</v>
      </c>
      <c r="AE28" s="54">
        <f>[1]!obGet([1]!obCall("",AP28,IF(OR(AD28=Q28,AD28=AB28),"getPayment","getFixing"),[1]!obMake("","int",[1]!obGet([1]!obCall("",AP28,"getNumberOfPeriods"))-1)))</f>
        <v>0.75616438356164384</v>
      </c>
      <c r="AG28" s="55" t="str">
        <f>[1]!obMake(AG$15&amp;"-"&amp;ROW(),"int",$F28)</f>
        <v>spot date-28 
[9682]</v>
      </c>
      <c r="AH28" s="55" t="str">
        <f>[1]!obMake(AH$15&amp;"-"&amp;ROW(),"String",$H28)</f>
        <v>start offset rec-28 
[8892]</v>
      </c>
      <c r="AI28" s="55" t="str">
        <f>[1]!obMake(AI$15&amp;"-"&amp;ROW(),"String",$I28)</f>
        <v>maturity rec-28 
[8318]</v>
      </c>
      <c r="AK28" s="55" t="str">
        <f>[1]!obMake(AK$15&amp;"-"&amp;ROW(),"String",$S28)</f>
        <v>start offset pay-28 
[9350]</v>
      </c>
      <c r="AL28" s="55" t="str">
        <f>[1]!obMake(AL$15&amp;"-"&amp;ROW(),"String",$T28)</f>
        <v>maturity pay-28 
[9556]</v>
      </c>
      <c r="AN28" s="55" t="str">
        <f>[1]!obMake(AN$15&amp;"-"&amp;ROW(),"String",D28)</f>
        <v>symbol-28 
[8891]</v>
      </c>
      <c r="AO28" s="55" t="str">
        <f>[1]!obMake(AO$15&amp;"-"&amp;ROW(),"String",E28)</f>
        <v>type-28 
[9382]</v>
      </c>
      <c r="AP28" s="55" t="str">
        <f>[1]!obCall(AP$15&amp;"-"&amp;ROW(),obLibs&amp;"net.finmath.time.ScheduleGenerator","createScheduleFromConventions",$H$8,$AG28,$AH28:$AI28,[1]!obMake("","String",$J28),[1]!obMake("","String",$K28),$H$9,[1]!obMake("","String",$L28),$H$10,[1]!obMake("","int",$M28),[1]!obMake("","int",$N28))</f>
        <v>tenor rec-28 
[13557]</v>
      </c>
      <c r="AQ28" s="55" t="str">
        <f>[1]!obMake(AQ$15&amp;"-"&amp;ROW(),"String",O28)</f>
        <v>forward rec-28 
[9808]</v>
      </c>
      <c r="AR28" s="55" t="str">
        <f>[1]!obMake(AR$15&amp;"-"&amp;ROW(),"double",P28)</f>
        <v>spread rec-28 
[8890]</v>
      </c>
      <c r="AS28" s="55" t="str">
        <f>[1]!obMake(AS$15&amp;"-"&amp;ROW(),"String",Q28)</f>
        <v>discount rec-28 
[8317]</v>
      </c>
      <c r="AT28" s="55" t="str">
        <f>[1]!obCall(AT$15&amp;"-"&amp;ROW(),obLibs&amp;"net.finmath.time.ScheduleGenerator","createScheduleFromConventions",$H$8,$AG28,$AK28:$AL28,[1]!obMake("","String",$U28),[1]!obMake("","String",$V28),$H$9,[1]!obMake("","String",$L28),$H$10,[1]!obMake("","int",$X28),[1]!obMake("","int",$Y28))</f>
        <v>tenor pay-28 
[12343]</v>
      </c>
      <c r="AU28" s="55" t="str">
        <f>[1]!obMake(AU$15&amp;"-"&amp;ROW(),"String",Z28)</f>
        <v>forward pay-28 
[9724]</v>
      </c>
      <c r="AV28" s="55" t="str">
        <f>[1]!obMake(AV$15&amp;"-"&amp;ROW(),"double",AA28)</f>
        <v>spread pay-28 
[8889]</v>
      </c>
      <c r="AW28" s="55" t="str">
        <f>[1]!obMake(AW$15&amp;"-"&amp;ROW(),"String",AB28)</f>
        <v>disocunt pay-28 
[9381]</v>
      </c>
      <c r="AX28" s="55" t="str">
        <f>[1]!obMake(AX$15&amp;"-"&amp;ROW(),"String",AD28)</f>
        <v>calibration curve-28 
[9349]</v>
      </c>
      <c r="AY28" s="55" t="str">
        <f>[1]!obMake(AY$15&amp;"-"&amp;ROW(),"double",AE28)</f>
        <v>calibration time-28 
[13561]</v>
      </c>
      <c r="JJ28" s="14"/>
      <c r="JK28" s="14"/>
      <c r="JL28" s="14"/>
      <c r="JM28" s="14"/>
      <c r="JN28" s="14"/>
      <c r="JO28" s="14"/>
    </row>
    <row r="29" spans="1:275" ht="13.95" customHeight="1" x14ac:dyDescent="0.25">
      <c r="A29" s="48" t="str">
        <f t="shared" si="0"/>
        <v>discount-EUR-OIS-10M</v>
      </c>
      <c r="B29" s="49" t="str">
        <f>[1]!obMake("calibItem-"&amp;ROW(),obLibs&amp;"net.finmath.marketdata.calibration.CalibratedCurves$CalibrationSpec",AN29:AY29)</f>
        <v>calibItem-29 
[12843]</v>
      </c>
      <c r="C29" s="49">
        <f>[1]!obGet([1]!obCall("",[1]!obCall("",$B$11,"getCalibrationProductForSpec",B29),"getValue",[1]!obCall("",$B$11,"getModel")))</f>
        <v>-2.2204460492503131E-16</v>
      </c>
      <c r="D29" s="14" t="str">
        <f t="shared" si="1"/>
        <v>discount-EUR-OIS-10M</v>
      </c>
      <c r="E29" s="14" t="s">
        <v>104</v>
      </c>
      <c r="F29" s="40">
        <v>2</v>
      </c>
      <c r="H29" s="40" t="s">
        <v>105</v>
      </c>
      <c r="I29" s="40" t="s">
        <v>122</v>
      </c>
      <c r="J29" s="40" t="s">
        <v>107</v>
      </c>
      <c r="K29" s="40" t="s">
        <v>108</v>
      </c>
      <c r="L29" s="40" t="s">
        <v>115</v>
      </c>
      <c r="M29" s="40">
        <v>0</v>
      </c>
      <c r="N29" s="40">
        <v>0</v>
      </c>
      <c r="O29" s="33" t="str">
        <f>""</f>
        <v/>
      </c>
      <c r="P29" s="51">
        <v>1.35895447724E-3</v>
      </c>
      <c r="Q29" s="33" t="s">
        <v>38</v>
      </c>
      <c r="S29" s="40" t="s">
        <v>105</v>
      </c>
      <c r="T29" s="40" t="s">
        <v>122</v>
      </c>
      <c r="U29" s="40" t="s">
        <v>110</v>
      </c>
      <c r="V29" s="40" t="s">
        <v>108</v>
      </c>
      <c r="W29" s="40" t="s">
        <v>115</v>
      </c>
      <c r="X29" s="40">
        <v>0</v>
      </c>
      <c r="Y29" s="40">
        <v>0</v>
      </c>
      <c r="Z29" s="33" t="str">
        <f>""</f>
        <v/>
      </c>
      <c r="AA29" s="53"/>
      <c r="AB29" s="33" t="s">
        <v>38</v>
      </c>
      <c r="AC29" s="53"/>
      <c r="AD29" s="33" t="str">
        <f t="shared" si="2"/>
        <v>discount-EUR-OIS</v>
      </c>
      <c r="AE29" s="54">
        <f>[1]!obGet([1]!obCall("",AP29,IF(OR(AD29=Q29,AD29=AB29),"getPayment","getFixing"),[1]!obMake("","int",[1]!obGet([1]!obCall("",AP29,"getNumberOfPeriods"))-1)))</f>
        <v>0.84109589041095889</v>
      </c>
      <c r="AG29" s="55" t="str">
        <f>[1]!obMake(AG$15&amp;"-"&amp;ROW(),"int",$F29)</f>
        <v>spot date-29 
[9555]</v>
      </c>
      <c r="AH29" s="55" t="str">
        <f>[1]!obMake(AH$15&amp;"-"&amp;ROW(),"String",$H29)</f>
        <v>start offset rec-29 
[8888]</v>
      </c>
      <c r="AI29" s="55" t="str">
        <f>[1]!obMake(AI$15&amp;"-"&amp;ROW(),"String",$I29)</f>
        <v>maturity rec-29 
[8316]</v>
      </c>
      <c r="AK29" s="55" t="str">
        <f>[1]!obMake(AK$15&amp;"-"&amp;ROW(),"String",$S29)</f>
        <v>start offset pay-29 
[9348]</v>
      </c>
      <c r="AL29" s="55" t="str">
        <f>[1]!obMake(AL$15&amp;"-"&amp;ROW(),"String",$T29)</f>
        <v>maturity pay-29 
[9807]</v>
      </c>
      <c r="AN29" s="55" t="str">
        <f>[1]!obMake(AN$15&amp;"-"&amp;ROW(),"String",D29)</f>
        <v>symbol-29 
[8887]</v>
      </c>
      <c r="AO29" s="55" t="str">
        <f>[1]!obMake(AO$15&amp;"-"&amp;ROW(),"String",E29)</f>
        <v>type-29 
[9380]</v>
      </c>
      <c r="AP29" s="55" t="str">
        <f>[1]!obCall(AP$15&amp;"-"&amp;ROW(),obLibs&amp;"net.finmath.time.ScheduleGenerator","createScheduleFromConventions",$H$8,$AG29,$AH29:$AI29,[1]!obMake("","String",$J29),[1]!obMake("","String",$K29),$H$9,[1]!obMake("","String",$L29),$H$10,[1]!obMake("","int",$M29),[1]!obMake("","int",$N29))</f>
        <v>tenor rec-29 
[11735]</v>
      </c>
      <c r="AQ29" s="55" t="str">
        <f>[1]!obMake(AQ$15&amp;"-"&amp;ROW(),"String",O29)</f>
        <v>forward rec-29 
[9600]</v>
      </c>
      <c r="AR29" s="55" t="str">
        <f>[1]!obMake(AR$15&amp;"-"&amp;ROW(),"double",P29)</f>
        <v>spread rec-29 
[8886]</v>
      </c>
      <c r="AS29" s="55" t="str">
        <f>[1]!obMake(AS$15&amp;"-"&amp;ROW(),"String",Q29)</f>
        <v>discount rec-29 
[8315]</v>
      </c>
      <c r="AT29" s="55" t="str">
        <f>[1]!obCall(AT$15&amp;"-"&amp;ROW(),obLibs&amp;"net.finmath.time.ScheduleGenerator","createScheduleFromConventions",$H$8,$AG29,$AK29:$AL29,[1]!obMake("","String",$U29),[1]!obMake("","String",$V29),$H$9,[1]!obMake("","String",$L29),$H$10,[1]!obMake("","int",$X29),[1]!obMake("","int",$Y29))</f>
        <v>tenor pay-29 
[12842]</v>
      </c>
      <c r="AU29" s="55" t="str">
        <f>[1]!obMake(AU$15&amp;"-"&amp;ROW(),"String",Z29)</f>
        <v>forward pay-29 
[9680]</v>
      </c>
      <c r="AV29" s="55" t="str">
        <f>[1]!obMake(AV$15&amp;"-"&amp;ROW(),"double",AA29)</f>
        <v>spread pay-29 
[8885]</v>
      </c>
      <c r="AW29" s="55" t="str">
        <f>[1]!obMake(AW$15&amp;"-"&amp;ROW(),"String",AB29)</f>
        <v>disocunt pay-29 
[8314]</v>
      </c>
      <c r="AX29" s="55" t="str">
        <f>[1]!obMake(AX$15&amp;"-"&amp;ROW(),"String",AD29)</f>
        <v>calibration curve-29 
[9347]</v>
      </c>
      <c r="AY29" s="55" t="str">
        <f>[1]!obMake(AY$15&amp;"-"&amp;ROW(),"double",AE29)</f>
        <v>calibration time-29 
[11739]</v>
      </c>
      <c r="JJ29" s="14"/>
      <c r="JK29" s="14"/>
      <c r="JL29" s="14"/>
      <c r="JM29" s="14"/>
      <c r="JN29" s="14"/>
      <c r="JO29" s="14"/>
    </row>
    <row r="30" spans="1:275" ht="13.95" customHeight="1" x14ac:dyDescent="0.25">
      <c r="A30" s="48" t="str">
        <f t="shared" si="0"/>
        <v>discount-EUR-OIS-11M</v>
      </c>
      <c r="B30" s="49" t="str">
        <f>[1]!obMake("calibItem-"&amp;ROW(),obLibs&amp;"net.finmath.marketdata.calibration.CalibratedCurves$CalibrationSpec",AN30:AY30)</f>
        <v>calibItem-30 
[13573]</v>
      </c>
      <c r="C30" s="49">
        <f>[1]!obGet([1]!obCall("",[1]!obCall("",$B$11,"getCalibrationProductForSpec",B30),"getValue",[1]!obCall("",$B$11,"getModel")))</f>
        <v>1.1102230246251565E-16</v>
      </c>
      <c r="D30" s="14" t="str">
        <f t="shared" si="1"/>
        <v>discount-EUR-OIS-11M</v>
      </c>
      <c r="E30" s="14" t="s">
        <v>104</v>
      </c>
      <c r="F30" s="40">
        <v>2</v>
      </c>
      <c r="H30" s="40" t="s">
        <v>105</v>
      </c>
      <c r="I30" s="40" t="s">
        <v>123</v>
      </c>
      <c r="J30" s="40" t="s">
        <v>107</v>
      </c>
      <c r="K30" s="40" t="s">
        <v>108</v>
      </c>
      <c r="L30" s="40" t="s">
        <v>115</v>
      </c>
      <c r="M30" s="40">
        <v>0</v>
      </c>
      <c r="N30" s="40">
        <v>0</v>
      </c>
      <c r="O30" s="33" t="str">
        <f>""</f>
        <v/>
      </c>
      <c r="P30" s="51">
        <v>1.3289469734900001E-3</v>
      </c>
      <c r="Q30" s="33" t="s">
        <v>38</v>
      </c>
      <c r="S30" s="40" t="s">
        <v>105</v>
      </c>
      <c r="T30" s="40" t="s">
        <v>123</v>
      </c>
      <c r="U30" s="40" t="s">
        <v>110</v>
      </c>
      <c r="V30" s="40" t="s">
        <v>108</v>
      </c>
      <c r="W30" s="40" t="s">
        <v>115</v>
      </c>
      <c r="X30" s="40">
        <v>0</v>
      </c>
      <c r="Y30" s="40">
        <v>0</v>
      </c>
      <c r="Z30" s="33" t="str">
        <f>""</f>
        <v/>
      </c>
      <c r="AA30" s="53"/>
      <c r="AB30" s="33" t="s">
        <v>38</v>
      </c>
      <c r="AC30" s="53"/>
      <c r="AD30" s="33" t="str">
        <f t="shared" si="2"/>
        <v>discount-EUR-OIS</v>
      </c>
      <c r="AE30" s="54">
        <f>[1]!obGet([1]!obCall("",AP30,IF(OR(AD30=Q30,AD30=AB30),"getPayment","getFixing"),[1]!obMake("","int",[1]!obGet([1]!obCall("",AP30,"getNumberOfPeriods"))-1)))</f>
        <v>0.92328767123287669</v>
      </c>
      <c r="AG30" s="55" t="str">
        <f>[1]!obMake(AG$15&amp;"-"&amp;ROW(),"int",$F30)</f>
        <v>spot date-30 
[9806]</v>
      </c>
      <c r="AH30" s="55" t="str">
        <f>[1]!obMake(AH$15&amp;"-"&amp;ROW(),"String",$H30)</f>
        <v>start offset rec-30 
[8884]</v>
      </c>
      <c r="AI30" s="55" t="str">
        <f>[1]!obMake(AI$15&amp;"-"&amp;ROW(),"String",$I30)</f>
        <v>maturity rec-30 
[8313]</v>
      </c>
      <c r="AK30" s="55" t="str">
        <f>[1]!obMake(AK$15&amp;"-"&amp;ROW(),"String",$S30)</f>
        <v>start offset pay-30 
[9346]</v>
      </c>
      <c r="AL30" s="55" t="str">
        <f>[1]!obMake(AL$15&amp;"-"&amp;ROW(),"String",$T30)</f>
        <v>maturity pay-30 
[9844]</v>
      </c>
      <c r="AN30" s="55" t="str">
        <f>[1]!obMake(AN$15&amp;"-"&amp;ROW(),"String",D30)</f>
        <v>symbol-30 
[8883]</v>
      </c>
      <c r="AO30" s="55" t="str">
        <f>[1]!obMake(AO$15&amp;"-"&amp;ROW(),"String",E30)</f>
        <v>type-30 
[8312]</v>
      </c>
      <c r="AP30" s="55" t="str">
        <f>[1]!obCall(AP$15&amp;"-"&amp;ROW(),obLibs&amp;"net.finmath.time.ScheduleGenerator","createScheduleFromConventions",$H$8,$AG30,$AH30:$AI30,[1]!obMake("","String",$J30),[1]!obMake("","String",$K30),$H$9,[1]!obMake("","String",$L30),$H$10,[1]!obMake("","int",$M30),[1]!obMake("","int",$N30))</f>
        <v>tenor rec-30 
[13568]</v>
      </c>
      <c r="AQ30" s="55" t="str">
        <f>[1]!obMake(AQ$15&amp;"-"&amp;ROW(),"String",O30)</f>
        <v>forward rec-30 
[9679]</v>
      </c>
      <c r="AR30" s="55" t="str">
        <f>[1]!obMake(AR$15&amp;"-"&amp;ROW(),"double",P30)</f>
        <v>spread rec-30 
[8882]</v>
      </c>
      <c r="AS30" s="55" t="str">
        <f>[1]!obMake(AS$15&amp;"-"&amp;ROW(),"String",Q30)</f>
        <v>discount rec-30 
[8311]</v>
      </c>
      <c r="AT30" s="55" t="str">
        <f>[1]!obCall(AT$15&amp;"-"&amp;ROW(),obLibs&amp;"net.finmath.time.ScheduleGenerator","createScheduleFromConventions",$H$8,$AG30,$AK30:$AL30,[1]!obMake("","String",$U30),[1]!obMake("","String",$V30),$H$9,[1]!obMake("","String",$L30),$H$10,[1]!obMake("","int",$X30),[1]!obMake("","int",$Y30))</f>
        <v>tenor pay-30 
[12337]</v>
      </c>
      <c r="AU30" s="55" t="str">
        <f>[1]!obMake(AU$15&amp;"-"&amp;ROW(),"String",Z30)</f>
        <v>forward pay-30 
[9553]</v>
      </c>
      <c r="AV30" s="55" t="str">
        <f>[1]!obMake(AV$15&amp;"-"&amp;ROW(),"double",AA30)</f>
        <v>spread pay-30 
[8881]</v>
      </c>
      <c r="AW30" s="55" t="str">
        <f>[1]!obMake(AW$15&amp;"-"&amp;ROW(),"String",AB30)</f>
        <v>disocunt pay-30 
[8310]</v>
      </c>
      <c r="AX30" s="55" t="str">
        <f>[1]!obMake(AX$15&amp;"-"&amp;ROW(),"String",AD30)</f>
        <v>calibration curve-30 
[9345]</v>
      </c>
      <c r="AY30" s="55" t="str">
        <f>[1]!obMake(AY$15&amp;"-"&amp;ROW(),"double",AE30)</f>
        <v>calibration time-30 
[13572]</v>
      </c>
      <c r="JJ30" s="14"/>
      <c r="JK30" s="14"/>
      <c r="JL30" s="14"/>
      <c r="JM30" s="14"/>
      <c r="JN30" s="14"/>
      <c r="JO30" s="14"/>
    </row>
    <row r="31" spans="1:275" ht="13.95" customHeight="1" x14ac:dyDescent="0.25">
      <c r="A31" s="48" t="str">
        <f t="shared" si="0"/>
        <v>discount-EUR-OIS-12M</v>
      </c>
      <c r="B31" s="49" t="str">
        <f>[1]!obMake("calibItem-"&amp;ROW(),obLibs&amp;"net.finmath.marketdata.calibration.CalibratedCurves$CalibrationSpec",AN31:AY31)</f>
        <v>calibItem-31 
[12850]</v>
      </c>
      <c r="C31" s="49">
        <f>[1]!obGet([1]!obCall("",[1]!obCall("",$B$11,"getCalibrationProductForSpec",B31),"getValue",[1]!obCall("",$B$11,"getModel")))</f>
        <v>-1.5543122344752192E-15</v>
      </c>
      <c r="D31" s="14" t="str">
        <f t="shared" si="1"/>
        <v>discount-EUR-OIS-12M</v>
      </c>
      <c r="E31" s="14" t="s">
        <v>104</v>
      </c>
      <c r="F31" s="40">
        <v>2</v>
      </c>
      <c r="H31" s="40" t="s">
        <v>105</v>
      </c>
      <c r="I31" s="40" t="s">
        <v>124</v>
      </c>
      <c r="J31" s="40" t="s">
        <v>107</v>
      </c>
      <c r="K31" s="40" t="s">
        <v>108</v>
      </c>
      <c r="L31" s="40" t="s">
        <v>115</v>
      </c>
      <c r="M31" s="40">
        <v>0</v>
      </c>
      <c r="N31" s="40">
        <v>0</v>
      </c>
      <c r="O31" s="33" t="str">
        <f>""</f>
        <v/>
      </c>
      <c r="P31" s="51">
        <v>1.28891195598E-3</v>
      </c>
      <c r="Q31" s="33" t="s">
        <v>38</v>
      </c>
      <c r="S31" s="40" t="s">
        <v>105</v>
      </c>
      <c r="T31" s="40" t="s">
        <v>124</v>
      </c>
      <c r="U31" s="40" t="s">
        <v>110</v>
      </c>
      <c r="V31" s="40" t="s">
        <v>108</v>
      </c>
      <c r="W31" s="40" t="s">
        <v>115</v>
      </c>
      <c r="X31" s="40">
        <v>0</v>
      </c>
      <c r="Y31" s="40">
        <v>0</v>
      </c>
      <c r="Z31" s="33" t="str">
        <f>""</f>
        <v/>
      </c>
      <c r="AA31" s="53"/>
      <c r="AB31" s="33" t="s">
        <v>38</v>
      </c>
      <c r="AC31" s="53"/>
      <c r="AD31" s="33" t="str">
        <f t="shared" si="2"/>
        <v>discount-EUR-OIS</v>
      </c>
      <c r="AE31" s="54">
        <f>[1]!obGet([1]!obCall("",AP31,IF(OR(AD31=Q31,AD31=AB31),"getPayment","getFixing"),[1]!obMake("","int",[1]!obGet([1]!obCall("",AP31,"getNumberOfPeriods"))-1)))</f>
        <v>1.0136986301369864</v>
      </c>
      <c r="AG31" s="55" t="str">
        <f>[1]!obMake(AG$15&amp;"-"&amp;ROW(),"int",$F31)</f>
        <v>spot date-31 
[9599]</v>
      </c>
      <c r="AH31" s="55" t="str">
        <f>[1]!obMake(AH$15&amp;"-"&amp;ROW(),"String",$H31)</f>
        <v>start offset rec-31 
[8880]</v>
      </c>
      <c r="AI31" s="55" t="str">
        <f>[1]!obMake(AI$15&amp;"-"&amp;ROW(),"String",$I31)</f>
        <v>maturity rec-31 
[8309]</v>
      </c>
      <c r="AK31" s="55" t="str">
        <f>[1]!obMake(AK$15&amp;"-"&amp;ROW(),"String",$S31)</f>
        <v>start offset pay-31 
[9344]</v>
      </c>
      <c r="AL31" s="55" t="str">
        <f>[1]!obMake(AL$15&amp;"-"&amp;ROW(),"String",$T31)</f>
        <v>maturity pay-31 
[9678]</v>
      </c>
      <c r="AN31" s="55" t="str">
        <f>[1]!obMake(AN$15&amp;"-"&amp;ROW(),"String",D31)</f>
        <v>symbol-31 
[8879]</v>
      </c>
      <c r="AO31" s="55" t="str">
        <f>[1]!obMake(AO$15&amp;"-"&amp;ROW(),"String",E31)</f>
        <v>type-31 
[8308]</v>
      </c>
      <c r="AP31" s="55" t="str">
        <f>[1]!obCall(AP$15&amp;"-"&amp;ROW(),obLibs&amp;"net.finmath.time.ScheduleGenerator","createScheduleFromConventions",$H$8,$AG31,$AH31:$AI31,[1]!obMake("","String",$J31),[1]!obMake("","String",$K31),$H$9,[1]!obMake("","String",$L31),$H$10,[1]!obMake("","int",$M31),[1]!obMake("","int",$N31))</f>
        <v>tenor rec-31 
[11725]</v>
      </c>
      <c r="AQ31" s="55" t="str">
        <f>[1]!obMake(AQ$15&amp;"-"&amp;ROW(),"String",O31)</f>
        <v>forward rec-31 
[9552]</v>
      </c>
      <c r="AR31" s="55" t="str">
        <f>[1]!obMake(AR$15&amp;"-"&amp;ROW(),"double",P31)</f>
        <v>spread rec-31 
[8878]</v>
      </c>
      <c r="AS31" s="55" t="str">
        <f>[1]!obMake(AS$15&amp;"-"&amp;ROW(),"String",Q31)</f>
        <v>discount rec-31 
[8307]</v>
      </c>
      <c r="AT31" s="55" t="str">
        <f>[1]!obCall(AT$15&amp;"-"&amp;ROW(),obLibs&amp;"net.finmath.time.ScheduleGenerator","createScheduleFromConventions",$H$8,$AG31,$AK31:$AL31,[1]!obMake("","String",$U31),[1]!obMake("","String",$V31),$H$9,[1]!obMake("","String",$L31),$H$10,[1]!obMake("","int",$X31),[1]!obMake("","int",$Y31))</f>
        <v>tenor pay-31 
[12849]</v>
      </c>
      <c r="AU31" s="55" t="str">
        <f>[1]!obMake(AU$15&amp;"-"&amp;ROW(),"String",Z31)</f>
        <v>forward pay-31 
[9804]</v>
      </c>
      <c r="AV31" s="55" t="str">
        <f>[1]!obMake(AV$15&amp;"-"&amp;ROW(),"double",AA31)</f>
        <v>spread pay-31 
[8877]</v>
      </c>
      <c r="AW31" s="55" t="str">
        <f>[1]!obMake(AW$15&amp;"-"&amp;ROW(),"String",AB31)</f>
        <v>disocunt pay-31 
[8306]</v>
      </c>
      <c r="AX31" s="55" t="str">
        <f>[1]!obMake(AX$15&amp;"-"&amp;ROW(),"String",AD31)</f>
        <v>calibration curve-31 
[9343]</v>
      </c>
      <c r="AY31" s="55" t="str">
        <f>[1]!obMake(AY$15&amp;"-"&amp;ROW(),"double",AE31)</f>
        <v>calibration time-31 
[11729]</v>
      </c>
      <c r="JJ31" s="14"/>
      <c r="JK31" s="14"/>
      <c r="JL31" s="14"/>
      <c r="JM31" s="14"/>
      <c r="JN31" s="14"/>
      <c r="JO31" s="14"/>
    </row>
    <row r="32" spans="1:275" ht="13.95" customHeight="1" x14ac:dyDescent="0.25">
      <c r="A32" s="48" t="str">
        <f t="shared" si="0"/>
        <v>discount-EUR-OIS-15M</v>
      </c>
      <c r="B32" s="49" t="str">
        <f>[1]!obMake("calibItem-"&amp;ROW(),obLibs&amp;"net.finmath.marketdata.calibration.CalibratedCurves$CalibrationSpec",AN32:AY32)</f>
        <v>calibItem-32 
[13584]</v>
      </c>
      <c r="C32" s="49">
        <f>[1]!obGet([1]!obCall("",[1]!obCall("",$B$11,"getCalibrationProductForSpec",B32),"getValue",[1]!obCall("",$B$11,"getModel")))</f>
        <v>-5.5511151231257827E-16</v>
      </c>
      <c r="D32" s="14" t="str">
        <f t="shared" si="1"/>
        <v>discount-EUR-OIS-15M</v>
      </c>
      <c r="E32" s="14" t="s">
        <v>125</v>
      </c>
      <c r="F32" s="40">
        <v>2</v>
      </c>
      <c r="H32" s="40" t="s">
        <v>105</v>
      </c>
      <c r="I32" s="40" t="s">
        <v>126</v>
      </c>
      <c r="J32" s="40" t="s">
        <v>110</v>
      </c>
      <c r="K32" s="40" t="s">
        <v>108</v>
      </c>
      <c r="L32" s="40" t="s">
        <v>115</v>
      </c>
      <c r="M32" s="40">
        <v>0</v>
      </c>
      <c r="N32" s="40">
        <v>1</v>
      </c>
      <c r="O32" s="33" t="s">
        <v>39</v>
      </c>
      <c r="P32" s="40">
        <v>0</v>
      </c>
      <c r="Q32" s="33" t="s">
        <v>38</v>
      </c>
      <c r="S32" s="40" t="s">
        <v>105</v>
      </c>
      <c r="T32" s="40" t="s">
        <v>126</v>
      </c>
      <c r="U32" s="40" t="s">
        <v>110</v>
      </c>
      <c r="V32" s="40" t="s">
        <v>108</v>
      </c>
      <c r="W32" s="40" t="s">
        <v>115</v>
      </c>
      <c r="X32" s="40">
        <v>0</v>
      </c>
      <c r="Y32" s="40">
        <v>1</v>
      </c>
      <c r="Z32" s="33" t="str">
        <f>""</f>
        <v/>
      </c>
      <c r="AA32" s="51">
        <v>1.1789094547300001E-3</v>
      </c>
      <c r="AB32" s="33" t="s">
        <v>38</v>
      </c>
      <c r="AC32" s="53"/>
      <c r="AD32" s="33" t="str">
        <f t="shared" si="2"/>
        <v>discount-EUR-OIS</v>
      </c>
      <c r="AE32" s="54">
        <f>[1]!obGet([1]!obCall("",AP32,IF(OR(AD32=Q32,AD32=AB32),"getPayment","getFixing"),[1]!obMake("","int",[1]!obGet([1]!obCall("",AP32,"getNumberOfPeriods"))-1)))</f>
        <v>1.263013698630137</v>
      </c>
      <c r="AG32" s="55" t="str">
        <f>[1]!obMake(AG$15&amp;"-"&amp;ROW(),"int",$F32)</f>
        <v>spot date-32 
[9677]</v>
      </c>
      <c r="AH32" s="55" t="str">
        <f>[1]!obMake(AH$15&amp;"-"&amp;ROW(),"String",$H32)</f>
        <v>start offset rec-32 
[8876]</v>
      </c>
      <c r="AI32" s="55" t="str">
        <f>[1]!obMake(AI$15&amp;"-"&amp;ROW(),"String",$I32)</f>
        <v>maturity rec-32 
[8305]</v>
      </c>
      <c r="AK32" s="55" t="str">
        <f>[1]!obMake(AK$15&amp;"-"&amp;ROW(),"String",$S32)</f>
        <v>start offset pay-32 
[9342]</v>
      </c>
      <c r="AL32" s="55" t="str">
        <f>[1]!obMake(AL$15&amp;"-"&amp;ROW(),"String",$T32)</f>
        <v>maturity pay-32 
[9551]</v>
      </c>
      <c r="AN32" s="55" t="str">
        <f>[1]!obMake(AN$15&amp;"-"&amp;ROW(),"String",D32)</f>
        <v>symbol-32 
[8875]</v>
      </c>
      <c r="AO32" s="55" t="str">
        <f>[1]!obMake(AO$15&amp;"-"&amp;ROW(),"String",E32)</f>
        <v>type-32 
[8304]</v>
      </c>
      <c r="AP32" s="55" t="str">
        <f>[1]!obCall(AP$15&amp;"-"&amp;ROW(),obLibs&amp;"net.finmath.time.ScheduleGenerator","createScheduleFromConventions",$H$8,$AG32,$AH32:$AI32,[1]!obMake("","String",$J32),[1]!obMake("","String",$K32),$H$9,[1]!obMake("","String",$L32),$H$10,[1]!obMake("","int",$M32),[1]!obMake("","int",$N32))</f>
        <v>tenor rec-32 
[13579]</v>
      </c>
      <c r="AQ32" s="55" t="str">
        <f>[1]!obMake(AQ$15&amp;"-"&amp;ROW(),"String",O32)</f>
        <v>forward rec-32 
[9803]</v>
      </c>
      <c r="AR32" s="55" t="str">
        <f>[1]!obMake(AR$15&amp;"-"&amp;ROW(),"double",P32)</f>
        <v>spread rec-32 
[8874]</v>
      </c>
      <c r="AS32" s="55" t="str">
        <f>[1]!obMake(AS$15&amp;"-"&amp;ROW(),"String",Q32)</f>
        <v>discount rec-32 
[8303]</v>
      </c>
      <c r="AT32" s="55" t="str">
        <f>[1]!obCall(AT$15&amp;"-"&amp;ROW(),obLibs&amp;"net.finmath.time.ScheduleGenerator","createScheduleFromConventions",$H$8,$AG32,$AK32:$AL32,[1]!obMake("","String",$U32),[1]!obMake("","String",$V32),$H$9,[1]!obMake("","String",$L32),$H$10,[1]!obMake("","int",$X32),[1]!obMake("","int",$Y32))</f>
        <v>tenor pay-32 
[12331]</v>
      </c>
      <c r="AU32" s="55" t="str">
        <f>[1]!obMake(AU$15&amp;"-"&amp;ROW(),"String",Z32)</f>
        <v>forward pay-32 
[9843]</v>
      </c>
      <c r="AV32" s="55" t="str">
        <f>[1]!obMake(AV$15&amp;"-"&amp;ROW(),"double",AA32)</f>
        <v>spread pay-32 
[8873]</v>
      </c>
      <c r="AW32" s="55" t="str">
        <f>[1]!obMake(AW$15&amp;"-"&amp;ROW(),"String",AB32)</f>
        <v>disocunt pay-32 
[8302]</v>
      </c>
      <c r="AX32" s="55" t="str">
        <f>[1]!obMake(AX$15&amp;"-"&amp;ROW(),"String",AD32)</f>
        <v>calibration curve-32 
[9341]</v>
      </c>
      <c r="AY32" s="55" t="str">
        <f>[1]!obMake(AY$15&amp;"-"&amp;ROW(),"double",AE32)</f>
        <v>calibration time-32 
[13583]</v>
      </c>
      <c r="JJ32" s="14"/>
      <c r="JK32" s="14"/>
      <c r="JL32" s="14"/>
      <c r="JM32" s="14"/>
      <c r="JN32" s="14"/>
      <c r="JO32" s="14"/>
    </row>
    <row r="33" spans="1:275" ht="13.95" customHeight="1" x14ac:dyDescent="0.25">
      <c r="A33" s="48" t="str">
        <f t="shared" si="0"/>
        <v>discount-EUR-OIS-18M</v>
      </c>
      <c r="B33" s="49" t="str">
        <f>[1]!obMake("calibItem-"&amp;ROW(),obLibs&amp;"net.finmath.marketdata.calibration.CalibratedCurves$CalibrationSpec",AN33:AY33)</f>
        <v>calibItem-33 
[12857]</v>
      </c>
      <c r="C33" s="49">
        <f>[1]!obGet([1]!obCall("",[1]!obCall("",$B$11,"getCalibrationProductForSpec",B33),"getValue",[1]!obCall("",$B$11,"getModel")))</f>
        <v>-1.1102230246251565E-16</v>
      </c>
      <c r="D33" s="14" t="str">
        <f t="shared" si="1"/>
        <v>discount-EUR-OIS-18M</v>
      </c>
      <c r="E33" s="14" t="s">
        <v>125</v>
      </c>
      <c r="F33" s="40">
        <v>2</v>
      </c>
      <c r="H33" s="40" t="s">
        <v>105</v>
      </c>
      <c r="I33" s="40" t="s">
        <v>127</v>
      </c>
      <c r="J33" s="40" t="s">
        <v>110</v>
      </c>
      <c r="K33" s="40" t="s">
        <v>108</v>
      </c>
      <c r="L33" s="40" t="s">
        <v>115</v>
      </c>
      <c r="M33" s="40">
        <v>0</v>
      </c>
      <c r="N33" s="40">
        <v>1</v>
      </c>
      <c r="O33" s="33" t="s">
        <v>39</v>
      </c>
      <c r="P33" s="40">
        <v>0</v>
      </c>
      <c r="Q33" s="33" t="s">
        <v>38</v>
      </c>
      <c r="S33" s="40" t="s">
        <v>105</v>
      </c>
      <c r="T33" s="40" t="s">
        <v>127</v>
      </c>
      <c r="U33" s="40" t="s">
        <v>110</v>
      </c>
      <c r="V33" s="40" t="s">
        <v>108</v>
      </c>
      <c r="W33" s="40" t="s">
        <v>115</v>
      </c>
      <c r="X33" s="40">
        <v>0</v>
      </c>
      <c r="Y33" s="40">
        <v>1</v>
      </c>
      <c r="Z33" s="33" t="str">
        <f>""</f>
        <v/>
      </c>
      <c r="AA33" s="51">
        <v>1.07888444222E-3</v>
      </c>
      <c r="AB33" s="33" t="s">
        <v>38</v>
      </c>
      <c r="AC33" s="53"/>
      <c r="AD33" s="33" t="str">
        <f t="shared" si="2"/>
        <v>discount-EUR-OIS</v>
      </c>
      <c r="AE33" s="54">
        <f>[1]!obGet([1]!obCall("",AP33,IF(OR(AD33=Q33,AD33=AB33),"getPayment","getFixing"),[1]!obMake("","int",[1]!obGet([1]!obCall("",AP33,"getNumberOfPeriods"))-1)))</f>
        <v>1.5123287671232877</v>
      </c>
      <c r="AG33" s="55" t="str">
        <f>[1]!obMake(AG$15&amp;"-"&amp;ROW(),"int",$F33)</f>
        <v>spot date-33 
[9550]</v>
      </c>
      <c r="AH33" s="55" t="str">
        <f>[1]!obMake(AH$15&amp;"-"&amp;ROW(),"String",$H33)</f>
        <v>start offset rec-33 
[8872]</v>
      </c>
      <c r="AI33" s="55" t="str">
        <f>[1]!obMake(AI$15&amp;"-"&amp;ROW(),"String",$I33)</f>
        <v>maturity rec-33 
[8301]</v>
      </c>
      <c r="AK33" s="55" t="str">
        <f>[1]!obMake(AK$15&amp;"-"&amp;ROW(),"String",$S33)</f>
        <v>start offset pay-33 
[9340]</v>
      </c>
      <c r="AL33" s="55" t="str">
        <f>[1]!obMake(AL$15&amp;"-"&amp;ROW(),"String",$T33)</f>
        <v>maturity pay-33 
[9802]</v>
      </c>
      <c r="AN33" s="55" t="str">
        <f>[1]!obMake(AN$15&amp;"-"&amp;ROW(),"String",D33)</f>
        <v>symbol-33 
[8871]</v>
      </c>
      <c r="AO33" s="55" t="str">
        <f>[1]!obMake(AO$15&amp;"-"&amp;ROW(),"String",E33)</f>
        <v>type-33 
[8300]</v>
      </c>
      <c r="AP33" s="55" t="str">
        <f>[1]!obCall(AP$15&amp;"-"&amp;ROW(),obLibs&amp;"net.finmath.time.ScheduleGenerator","createScheduleFromConventions",$H$8,$AG33,$AH33:$AI33,[1]!obMake("","String",$J33),[1]!obMake("","String",$K33),$H$9,[1]!obMake("","String",$L33),$H$10,[1]!obMake("","int",$M33),[1]!obMake("","int",$N33))</f>
        <v>tenor rec-33 
[11715]</v>
      </c>
      <c r="AQ33" s="55" t="str">
        <f>[1]!obMake(AQ$15&amp;"-"&amp;ROW(),"String",O33)</f>
        <v>forward rec-33 
[9722]</v>
      </c>
      <c r="AR33" s="55" t="str">
        <f>[1]!obMake(AR$15&amp;"-"&amp;ROW(),"double",P33)</f>
        <v>spread rec-33 
[8870]</v>
      </c>
      <c r="AS33" s="55" t="str">
        <f>[1]!obMake(AS$15&amp;"-"&amp;ROW(),"String",Q33)</f>
        <v>discount rec-33 
[8299]</v>
      </c>
      <c r="AT33" s="55" t="str">
        <f>[1]!obCall(AT$15&amp;"-"&amp;ROW(),obLibs&amp;"net.finmath.time.ScheduleGenerator","createScheduleFromConventions",$H$8,$AG33,$AK33:$AL33,[1]!obMake("","String",$U33),[1]!obMake("","String",$V33),$H$9,[1]!obMake("","String",$L33),$H$10,[1]!obMake("","int",$X33),[1]!obMake("","int",$Y33))</f>
        <v>tenor pay-33 
[12856]</v>
      </c>
      <c r="AU33" s="55" t="str">
        <f>[1]!obMake(AU$15&amp;"-"&amp;ROW(),"String",Z33)</f>
        <v>forward pay-33 
[9675]</v>
      </c>
      <c r="AV33" s="55" t="str">
        <f>[1]!obMake(AV$15&amp;"-"&amp;ROW(),"double",AA33)</f>
        <v>spread pay-33 
[8869]</v>
      </c>
      <c r="AW33" s="55" t="str">
        <f>[1]!obMake(AW$15&amp;"-"&amp;ROW(),"String",AB33)</f>
        <v>disocunt pay-33 
[8298]</v>
      </c>
      <c r="AX33" s="55" t="str">
        <f>[1]!obMake(AX$15&amp;"-"&amp;ROW(),"String",AD33)</f>
        <v>calibration curve-33 
[9339]</v>
      </c>
      <c r="AY33" s="55" t="str">
        <f>[1]!obMake(AY$15&amp;"-"&amp;ROW(),"double",AE33)</f>
        <v>calibration time-33 
[11719]</v>
      </c>
      <c r="JJ33" s="14"/>
      <c r="JK33" s="14"/>
      <c r="JL33" s="14"/>
      <c r="JM33" s="14"/>
      <c r="JN33" s="14"/>
      <c r="JO33" s="14"/>
    </row>
    <row r="34" spans="1:275" ht="13.95" customHeight="1" x14ac:dyDescent="0.25">
      <c r="A34" s="48" t="str">
        <f t="shared" si="0"/>
        <v>discount-EUR-OIS-21M</v>
      </c>
      <c r="B34" s="49" t="str">
        <f>[1]!obMake("calibItem-"&amp;ROW(),obLibs&amp;"net.finmath.marketdata.calibration.CalibratedCurves$CalibrationSpec",AN34:AY34)</f>
        <v>calibItem-34 
[13595]</v>
      </c>
      <c r="C34" s="49">
        <f>[1]!obGet([1]!obCall("",[1]!obCall("",$B$11,"getCalibrationProductForSpec",B34),"getValue",[1]!obCall("",$B$11,"getModel")))</f>
        <v>-2.2204460492503131E-15</v>
      </c>
      <c r="D34" s="14" t="str">
        <f t="shared" si="1"/>
        <v>discount-EUR-OIS-21M</v>
      </c>
      <c r="E34" s="14" t="s">
        <v>125</v>
      </c>
      <c r="F34" s="40">
        <v>2</v>
      </c>
      <c r="H34" s="40" t="s">
        <v>105</v>
      </c>
      <c r="I34" s="40" t="s">
        <v>128</v>
      </c>
      <c r="J34" s="40" t="s">
        <v>110</v>
      </c>
      <c r="K34" s="40" t="s">
        <v>108</v>
      </c>
      <c r="L34" s="40" t="s">
        <v>115</v>
      </c>
      <c r="M34" s="40">
        <v>0</v>
      </c>
      <c r="N34" s="40">
        <v>1</v>
      </c>
      <c r="O34" s="33" t="s">
        <v>39</v>
      </c>
      <c r="P34" s="40">
        <v>0</v>
      </c>
      <c r="Q34" s="33" t="s">
        <v>38</v>
      </c>
      <c r="S34" s="40" t="s">
        <v>105</v>
      </c>
      <c r="T34" s="40" t="s">
        <v>128</v>
      </c>
      <c r="U34" s="40" t="s">
        <v>110</v>
      </c>
      <c r="V34" s="40" t="s">
        <v>108</v>
      </c>
      <c r="W34" s="40" t="s">
        <v>115</v>
      </c>
      <c r="X34" s="40">
        <v>0</v>
      </c>
      <c r="Y34" s="40">
        <v>1</v>
      </c>
      <c r="Z34" s="33" t="str">
        <f>""</f>
        <v/>
      </c>
      <c r="AA34" s="51">
        <v>1.0088669334700001E-3</v>
      </c>
      <c r="AB34" s="33" t="s">
        <v>38</v>
      </c>
      <c r="AC34" s="53"/>
      <c r="AD34" s="33" t="str">
        <f t="shared" si="2"/>
        <v>discount-EUR-OIS</v>
      </c>
      <c r="AE34" s="54">
        <f>[1]!obGet([1]!obCall("",AP34,IF(OR(AD34=Q34,AD34=AB34),"getPayment","getFixing"),[1]!obMake("","int",[1]!obGet([1]!obCall("",AP34,"getNumberOfPeriods"))-1)))</f>
        <v>1.7643835616438357</v>
      </c>
      <c r="AG34" s="55" t="str">
        <f>[1]!obMake(AG$15&amp;"-"&amp;ROW(),"int",$F34)</f>
        <v>spot date-34 
[9801]</v>
      </c>
      <c r="AH34" s="55" t="str">
        <f>[1]!obMake(AH$15&amp;"-"&amp;ROW(),"String",$H34)</f>
        <v>start offset rec-34 
[8868]</v>
      </c>
      <c r="AI34" s="55" t="str">
        <f>[1]!obMake(AI$15&amp;"-"&amp;ROW(),"String",$I34)</f>
        <v>maturity rec-34 
[9379]</v>
      </c>
      <c r="AK34" s="55" t="str">
        <f>[1]!obMake(AK$15&amp;"-"&amp;ROW(),"String",$S34)</f>
        <v>start offset pay-34 
[9338]</v>
      </c>
      <c r="AL34" s="55" t="str">
        <f>[1]!obMake(AL$15&amp;"-"&amp;ROW(),"String",$T34)</f>
        <v>maturity pay-34 
[9598]</v>
      </c>
      <c r="AN34" s="55" t="str">
        <f>[1]!obMake(AN$15&amp;"-"&amp;ROW(),"String",D34)</f>
        <v>symbol-34 
[8867]</v>
      </c>
      <c r="AO34" s="55" t="str">
        <f>[1]!obMake(AO$15&amp;"-"&amp;ROW(),"String",E34)</f>
        <v>type-34 
[8297]</v>
      </c>
      <c r="AP34" s="55" t="str">
        <f>[1]!obCall(AP$15&amp;"-"&amp;ROW(),obLibs&amp;"net.finmath.time.ScheduleGenerator","createScheduleFromConventions",$H$8,$AG34,$AH34:$AI34,[1]!obMake("","String",$J34),[1]!obMake("","String",$K34),$H$9,[1]!obMake("","String",$L34),$H$10,[1]!obMake("","int",$M34),[1]!obMake("","int",$N34))</f>
        <v>tenor rec-34 
[13590]</v>
      </c>
      <c r="AQ34" s="55" t="str">
        <f>[1]!obMake(AQ$15&amp;"-"&amp;ROW(),"String",O34)</f>
        <v>forward rec-34 
[9674]</v>
      </c>
      <c r="AR34" s="55" t="str">
        <f>[1]!obMake(AR$15&amp;"-"&amp;ROW(),"double",P34)</f>
        <v>spread rec-34 
[8866]</v>
      </c>
      <c r="AS34" s="55" t="str">
        <f>[1]!obMake(AS$15&amp;"-"&amp;ROW(),"String",Q34)</f>
        <v>discount rec-34 
[8296]</v>
      </c>
      <c r="AT34" s="55" t="str">
        <f>[1]!obCall(AT$15&amp;"-"&amp;ROW(),obLibs&amp;"net.finmath.time.ScheduleGenerator","createScheduleFromConventions",$H$8,$AG34,$AK34:$AL34,[1]!obMake("","String",$U34),[1]!obMake("","String",$V34),$H$9,[1]!obMake("","String",$L34),$H$10,[1]!obMake("","int",$X34),[1]!obMake("","int",$Y34))</f>
        <v>tenor pay-34 
[12325]</v>
      </c>
      <c r="AU34" s="55" t="str">
        <f>[1]!obMake(AU$15&amp;"-"&amp;ROW(),"String",Z34)</f>
        <v>forward pay-34 
[9548]</v>
      </c>
      <c r="AV34" s="55" t="str">
        <f>[1]!obMake(AV$15&amp;"-"&amp;ROW(),"double",AA34)</f>
        <v>spread pay-34 
[8865]</v>
      </c>
      <c r="AW34" s="55" t="str">
        <f>[1]!obMake(AW$15&amp;"-"&amp;ROW(),"String",AB34)</f>
        <v>disocunt pay-34 
[8295]</v>
      </c>
      <c r="AX34" s="55" t="str">
        <f>[1]!obMake(AX$15&amp;"-"&amp;ROW(),"String",AD34)</f>
        <v>calibration curve-34 
[9337]</v>
      </c>
      <c r="AY34" s="55" t="str">
        <f>[1]!obMake(AY$15&amp;"-"&amp;ROW(),"double",AE34)</f>
        <v>calibration time-34 
[13594]</v>
      </c>
      <c r="JJ34" s="14"/>
      <c r="JK34" s="14"/>
      <c r="JL34" s="14"/>
      <c r="JM34" s="14"/>
      <c r="JN34" s="14"/>
      <c r="JO34" s="14"/>
    </row>
    <row r="35" spans="1:275" ht="13.95" customHeight="1" x14ac:dyDescent="0.25">
      <c r="A35" s="48" t="str">
        <f t="shared" si="0"/>
        <v>discount-EUR-OIS-2Y</v>
      </c>
      <c r="B35" s="49" t="str">
        <f>[1]!obMake("calibItem-"&amp;ROW(),obLibs&amp;"net.finmath.marketdata.calibration.CalibratedCurves$CalibrationSpec",AN35:AY35)</f>
        <v>calibItem-35 
[12864]</v>
      </c>
      <c r="C35" s="49">
        <f>[1]!obGet([1]!obCall("",[1]!obCall("",$B$11,"getCalibrationProductForSpec",B35),"getValue",[1]!obCall("",$B$11,"getModel")))</f>
        <v>3.9968031666989216E-15</v>
      </c>
      <c r="D35" s="14" t="str">
        <f t="shared" si="1"/>
        <v>discount-EUR-OIS-2Y</v>
      </c>
      <c r="E35" s="14" t="s">
        <v>125</v>
      </c>
      <c r="F35" s="40">
        <v>2</v>
      </c>
      <c r="H35" s="40" t="s">
        <v>105</v>
      </c>
      <c r="I35" s="40" t="s">
        <v>129</v>
      </c>
      <c r="J35" s="40" t="s">
        <v>110</v>
      </c>
      <c r="K35" s="40" t="s">
        <v>130</v>
      </c>
      <c r="L35" s="40" t="s">
        <v>109</v>
      </c>
      <c r="M35" s="40">
        <v>0</v>
      </c>
      <c r="N35" s="40">
        <v>0</v>
      </c>
      <c r="O35" s="33" t="s">
        <v>39</v>
      </c>
      <c r="P35" s="40">
        <v>0</v>
      </c>
      <c r="Q35" s="33" t="s">
        <v>38</v>
      </c>
      <c r="S35" s="40" t="s">
        <v>105</v>
      </c>
      <c r="T35" s="40" t="str">
        <f t="shared" ref="T35:T51" si="3">I35</f>
        <v>2Y</v>
      </c>
      <c r="U35" s="40" t="s">
        <v>110</v>
      </c>
      <c r="V35" s="40" t="s">
        <v>108</v>
      </c>
      <c r="W35" s="40" t="s">
        <v>109</v>
      </c>
      <c r="X35" s="40">
        <v>0</v>
      </c>
      <c r="Y35" s="40">
        <v>0</v>
      </c>
      <c r="Z35" s="33" t="str">
        <f>""</f>
        <v/>
      </c>
      <c r="AA35" s="51">
        <v>1.01E-3</v>
      </c>
      <c r="AB35" s="33" t="s">
        <v>38</v>
      </c>
      <c r="AC35" s="53"/>
      <c r="AD35" s="33" t="str">
        <f t="shared" si="2"/>
        <v>discount-EUR-OIS</v>
      </c>
      <c r="AE35" s="54">
        <f>[1]!obGet([1]!obCall("",AP35,IF(OR(AD35=Q35,AD35=AB35),"getPayment","getFixing"),[1]!obMake("","int",[1]!obGet([1]!obCall("",AP35,"getNumberOfPeriods"))-1)))</f>
        <v>2.010958904109589</v>
      </c>
      <c r="AG35" s="55" t="str">
        <f>[1]!obMake(AG$15&amp;"-"&amp;ROW(),"int",$F35)</f>
        <v>spot date-35 
[9721]</v>
      </c>
      <c r="AH35" s="55" t="str">
        <f>[1]!obMake(AH$15&amp;"-"&amp;ROW(),"String",$H35)</f>
        <v>start offset rec-35 
[8864]</v>
      </c>
      <c r="AI35" s="55" t="str">
        <f>[1]!obMake(AI$15&amp;"-"&amp;ROW(),"String",$I35)</f>
        <v>maturity rec-35 
[8294]</v>
      </c>
      <c r="AK35" s="55" t="str">
        <f>[1]!obMake(AK$15&amp;"-"&amp;ROW(),"String",$S35)</f>
        <v>start offset pay-35 
[9336]</v>
      </c>
      <c r="AL35" s="55" t="str">
        <f>[1]!obMake(AL$15&amp;"-"&amp;ROW(),"String",$T35)</f>
        <v>maturity pay-35 
[9673]</v>
      </c>
      <c r="AN35" s="55" t="str">
        <f>[1]!obMake(AN$15&amp;"-"&amp;ROW(),"String",D35)</f>
        <v>symbol-35 
[8863]</v>
      </c>
      <c r="AO35" s="55" t="str">
        <f>[1]!obMake(AO$15&amp;"-"&amp;ROW(),"String",E35)</f>
        <v>type-35 
[8293]</v>
      </c>
      <c r="AP35" s="55" t="str">
        <f>[1]!obCall(AP$15&amp;"-"&amp;ROW(),obLibs&amp;"net.finmath.time.ScheduleGenerator","createScheduleFromConventions",$H$8,$AG35,$AH35:$AI35,[1]!obMake("","String",$J35),[1]!obMake("","String",$K35),$H$9,[1]!obMake("","String",$L35),$H$10,[1]!obMake("","int",$M35),[1]!obMake("","int",$N35))</f>
        <v>tenor rec-35 
[11705]</v>
      </c>
      <c r="AQ35" s="55" t="str">
        <f>[1]!obMake(AQ$15&amp;"-"&amp;ROW(),"String",O35)</f>
        <v>forward rec-35 
[9547]</v>
      </c>
      <c r="AR35" s="55" t="str">
        <f>[1]!obMake(AR$15&amp;"-"&amp;ROW(),"double",P35)</f>
        <v>spread rec-35 
[8862]</v>
      </c>
      <c r="AS35" s="55" t="str">
        <f>[1]!obMake(AS$15&amp;"-"&amp;ROW(),"String",Q35)</f>
        <v>discount rec-35 
[8292]</v>
      </c>
      <c r="AT35" s="55" t="str">
        <f>[1]!obCall(AT$15&amp;"-"&amp;ROW(),obLibs&amp;"net.finmath.time.ScheduleGenerator","createScheduleFromConventions",$H$8,$AG35,$AK35:$AL35,[1]!obMake("","String",$U35),[1]!obMake("","String",$V35),$H$9,[1]!obMake("","String",$L35),$H$10,[1]!obMake("","int",$X35),[1]!obMake("","int",$Y35))</f>
        <v>tenor pay-35 
[12863]</v>
      </c>
      <c r="AU35" s="55" t="str">
        <f>[1]!obMake(AU$15&amp;"-"&amp;ROW(),"String",Z35)</f>
        <v>forward pay-35 
[9799]</v>
      </c>
      <c r="AV35" s="55" t="str">
        <f>[1]!obMake(AV$15&amp;"-"&amp;ROW(),"double",AA35)</f>
        <v>spread pay-35 
[8861]</v>
      </c>
      <c r="AW35" s="55" t="str">
        <f>[1]!obMake(AW$15&amp;"-"&amp;ROW(),"String",AB35)</f>
        <v>disocunt pay-35 
[8291]</v>
      </c>
      <c r="AX35" s="55" t="str">
        <f>[1]!obMake(AX$15&amp;"-"&amp;ROW(),"String",AD35)</f>
        <v>calibration curve-35 
[9335]</v>
      </c>
      <c r="AY35" s="55" t="str">
        <f>[1]!obMake(AY$15&amp;"-"&amp;ROW(),"double",AE35)</f>
        <v>calibration time-35 
[11709]</v>
      </c>
      <c r="JJ35" s="14"/>
      <c r="JK35" s="14"/>
      <c r="JL35" s="14"/>
      <c r="JM35" s="14"/>
      <c r="JN35" s="14"/>
      <c r="JO35" s="14"/>
    </row>
    <row r="36" spans="1:275" ht="13.95" customHeight="1" x14ac:dyDescent="0.25">
      <c r="A36" s="48" t="str">
        <f t="shared" si="0"/>
        <v>discount-EUR-OIS-3Y</v>
      </c>
      <c r="B36" s="49" t="str">
        <f>[1]!obMake("calibItem-"&amp;ROW(),obLibs&amp;"net.finmath.marketdata.calibration.CalibratedCurves$CalibrationSpec",AN36:AY36)</f>
        <v>calibItem-36 
[13606]</v>
      </c>
      <c r="C36" s="49">
        <f>[1]!obGet([1]!obCall("",[1]!obCall("",$B$11,"getCalibrationProductForSpec",B36),"getValue",[1]!obCall("",$B$11,"getModel")))</f>
        <v>-2.109423893535542E-15</v>
      </c>
      <c r="D36" s="14" t="str">
        <f t="shared" si="1"/>
        <v>discount-EUR-OIS-3Y</v>
      </c>
      <c r="E36" s="14" t="s">
        <v>125</v>
      </c>
      <c r="F36" s="40">
        <v>2</v>
      </c>
      <c r="H36" s="40" t="s">
        <v>105</v>
      </c>
      <c r="I36" s="40" t="s">
        <v>131</v>
      </c>
      <c r="J36" s="40" t="s">
        <v>110</v>
      </c>
      <c r="K36" s="40" t="s">
        <v>130</v>
      </c>
      <c r="L36" s="40" t="s">
        <v>109</v>
      </c>
      <c r="M36" s="40">
        <v>0</v>
      </c>
      <c r="N36" s="40">
        <v>0</v>
      </c>
      <c r="O36" s="33" t="s">
        <v>39</v>
      </c>
      <c r="P36" s="40">
        <v>0</v>
      </c>
      <c r="Q36" s="33" t="s">
        <v>38</v>
      </c>
      <c r="S36" s="40" t="s">
        <v>105</v>
      </c>
      <c r="T36" s="40" t="str">
        <f t="shared" si="3"/>
        <v>3Y</v>
      </c>
      <c r="U36" s="40" t="s">
        <v>110</v>
      </c>
      <c r="V36" s="40" t="s">
        <v>108</v>
      </c>
      <c r="W36" s="40" t="s">
        <v>109</v>
      </c>
      <c r="X36" s="40">
        <v>0</v>
      </c>
      <c r="Y36" s="40">
        <v>0</v>
      </c>
      <c r="Z36" s="33" t="str">
        <f>""</f>
        <v/>
      </c>
      <c r="AA36" s="51">
        <v>1.9400000000000001E-3</v>
      </c>
      <c r="AB36" s="33" t="s">
        <v>38</v>
      </c>
      <c r="AC36" s="53"/>
      <c r="AD36" s="33" t="str">
        <f t="shared" si="2"/>
        <v>discount-EUR-OIS</v>
      </c>
      <c r="AE36" s="54">
        <f>[1]!obGet([1]!obCall("",AP36,IF(OR(AD36=Q36,AD36=AB36),"getPayment","getFixing"),[1]!obMake("","int",[1]!obGet([1]!obCall("",AP36,"getNumberOfPeriods"))-1)))</f>
        <v>3.0082191780821916</v>
      </c>
      <c r="AG36" s="55" t="str">
        <f>[1]!obMake(AG$15&amp;"-"&amp;ROW(),"int",$F36)</f>
        <v>spot date-36 
[9672]</v>
      </c>
      <c r="AH36" s="55" t="str">
        <f>[1]!obMake(AH$15&amp;"-"&amp;ROW(),"String",$H36)</f>
        <v>start offset rec-36 
[8860]</v>
      </c>
      <c r="AI36" s="55" t="str">
        <f>[1]!obMake(AI$15&amp;"-"&amp;ROW(),"String",$I36)</f>
        <v>maturity rec-36 
[8290]</v>
      </c>
      <c r="AK36" s="55" t="str">
        <f>[1]!obMake(AK$15&amp;"-"&amp;ROW(),"String",$S36)</f>
        <v>start offset pay-36 
[9334]</v>
      </c>
      <c r="AL36" s="55" t="str">
        <f>[1]!obMake(AL$15&amp;"-"&amp;ROW(),"String",$T36)</f>
        <v>maturity pay-36 
[9546]</v>
      </c>
      <c r="AN36" s="55" t="str">
        <f>[1]!obMake(AN$15&amp;"-"&amp;ROW(),"String",D36)</f>
        <v>symbol-36 
[8859]</v>
      </c>
      <c r="AO36" s="55" t="str">
        <f>[1]!obMake(AO$15&amp;"-"&amp;ROW(),"String",E36)</f>
        <v>type-36 
[8289]</v>
      </c>
      <c r="AP36" s="55" t="str">
        <f>[1]!obCall(AP$15&amp;"-"&amp;ROW(),obLibs&amp;"net.finmath.time.ScheduleGenerator","createScheduleFromConventions",$H$8,$AG36,$AH36:$AI36,[1]!obMake("","String",$J36),[1]!obMake("","String",$K36),$H$9,[1]!obMake("","String",$L36),$H$10,[1]!obMake("","int",$M36),[1]!obMake("","int",$N36))</f>
        <v>tenor rec-36 
[13601]</v>
      </c>
      <c r="AQ36" s="55" t="str">
        <f>[1]!obMake(AQ$15&amp;"-"&amp;ROW(),"String",O36)</f>
        <v>forward rec-36 
[9798]</v>
      </c>
      <c r="AR36" s="55" t="str">
        <f>[1]!obMake(AR$15&amp;"-"&amp;ROW(),"double",P36)</f>
        <v>spread rec-36 
[8858]</v>
      </c>
      <c r="AS36" s="55" t="str">
        <f>[1]!obMake(AS$15&amp;"-"&amp;ROW(),"String",Q36)</f>
        <v>discount rec-36 
[8288]</v>
      </c>
      <c r="AT36" s="55" t="str">
        <f>[1]!obCall(AT$15&amp;"-"&amp;ROW(),obLibs&amp;"net.finmath.time.ScheduleGenerator","createScheduleFromConventions",$H$8,$AG36,$AK36:$AL36,[1]!obMake("","String",$U36),[1]!obMake("","String",$V36),$H$9,[1]!obMake("","String",$L36),$H$10,[1]!obMake("","int",$X36),[1]!obMake("","int",$Y36))</f>
        <v>tenor pay-36 
[12319]</v>
      </c>
      <c r="AU36" s="55" t="str">
        <f>[1]!obMake(AU$15&amp;"-"&amp;ROW(),"String",Z36)</f>
        <v>forward pay-36 
[9842]</v>
      </c>
      <c r="AV36" s="55" t="str">
        <f>[1]!obMake(AV$15&amp;"-"&amp;ROW(),"double",AA36)</f>
        <v>spread pay-36 
[8857]</v>
      </c>
      <c r="AW36" s="55" t="str">
        <f>[1]!obMake(AW$15&amp;"-"&amp;ROW(),"String",AB36)</f>
        <v>disocunt pay-36 
[8287]</v>
      </c>
      <c r="AX36" s="55" t="str">
        <f>[1]!obMake(AX$15&amp;"-"&amp;ROW(),"String",AD36)</f>
        <v>calibration curve-36 
[9333]</v>
      </c>
      <c r="AY36" s="55" t="str">
        <f>[1]!obMake(AY$15&amp;"-"&amp;ROW(),"double",AE36)</f>
        <v>calibration time-36 
[13605]</v>
      </c>
      <c r="JJ36" s="14"/>
      <c r="JK36" s="14"/>
      <c r="JL36" s="14"/>
      <c r="JM36" s="14"/>
      <c r="JN36" s="14"/>
      <c r="JO36" s="14"/>
    </row>
    <row r="37" spans="1:275" ht="13.2" customHeight="1" x14ac:dyDescent="0.25">
      <c r="A37" s="48" t="str">
        <f t="shared" si="0"/>
        <v>discount-EUR-OIS-4Y</v>
      </c>
      <c r="B37" s="49" t="str">
        <f>[1]!obMake("calibItem-"&amp;ROW(),obLibs&amp;"net.finmath.marketdata.calibration.CalibratedCurves$CalibrationSpec",AN37:AY37)</f>
        <v>calibItem-37 
[12871]</v>
      </c>
      <c r="C37" s="49">
        <f>[1]!obGet([1]!obCall("",[1]!obCall("",$B$11,"getCalibrationProductForSpec",B37),"getValue",[1]!obCall("",$B$11,"getModel")))</f>
        <v>5.6621378194901384E-15</v>
      </c>
      <c r="D37" s="14" t="str">
        <f t="shared" si="1"/>
        <v>discount-EUR-OIS-4Y</v>
      </c>
      <c r="E37" s="14" t="s">
        <v>125</v>
      </c>
      <c r="F37" s="40">
        <v>2</v>
      </c>
      <c r="H37" s="40" t="s">
        <v>105</v>
      </c>
      <c r="I37" s="40" t="s">
        <v>132</v>
      </c>
      <c r="J37" s="40" t="s">
        <v>110</v>
      </c>
      <c r="K37" s="40" t="s">
        <v>130</v>
      </c>
      <c r="L37" s="40" t="s">
        <v>109</v>
      </c>
      <c r="M37" s="40">
        <v>0</v>
      </c>
      <c r="N37" s="40">
        <v>0</v>
      </c>
      <c r="O37" s="33" t="s">
        <v>39</v>
      </c>
      <c r="P37" s="40">
        <v>0</v>
      </c>
      <c r="Q37" s="33" t="s">
        <v>38</v>
      </c>
      <c r="S37" s="40" t="s">
        <v>105</v>
      </c>
      <c r="T37" s="40" t="str">
        <f t="shared" si="3"/>
        <v>4Y</v>
      </c>
      <c r="U37" s="40" t="s">
        <v>110</v>
      </c>
      <c r="V37" s="40" t="s">
        <v>108</v>
      </c>
      <c r="W37" s="40" t="s">
        <v>109</v>
      </c>
      <c r="X37" s="40">
        <v>0</v>
      </c>
      <c r="Y37" s="40">
        <v>0</v>
      </c>
      <c r="Z37" s="33" t="str">
        <f>""</f>
        <v/>
      </c>
      <c r="AA37" s="51">
        <v>3.46E-3</v>
      </c>
      <c r="AB37" s="33" t="s">
        <v>38</v>
      </c>
      <c r="AC37" s="53"/>
      <c r="AD37" s="33" t="str">
        <f t="shared" si="2"/>
        <v>discount-EUR-OIS</v>
      </c>
      <c r="AE37" s="54">
        <f>[1]!obGet([1]!obCall("",AP37,IF(OR(AD37=Q37,AD37=AB37),"getPayment","getFixing"),[1]!obMake("","int",[1]!obGet([1]!obCall("",AP37,"getNumberOfPeriods"))-1)))</f>
        <v>4.0082191780821921</v>
      </c>
      <c r="AG37" s="55" t="str">
        <f>[1]!obMake(AG$15&amp;"-"&amp;ROW(),"int",$F37)</f>
        <v>spot date-37 
[9545]</v>
      </c>
      <c r="AH37" s="55" t="str">
        <f>[1]!obMake(AH$15&amp;"-"&amp;ROW(),"String",$H37)</f>
        <v>start offset rec-37 
[8856]</v>
      </c>
      <c r="AI37" s="55" t="str">
        <f>[1]!obMake(AI$15&amp;"-"&amp;ROW(),"String",$I37)</f>
        <v>maturity rec-37 
[8286]</v>
      </c>
      <c r="AK37" s="55" t="str">
        <f>[1]!obMake(AK$15&amp;"-"&amp;ROW(),"String",$S37)</f>
        <v>start offset pay-37 
[9332]</v>
      </c>
      <c r="AL37" s="55" t="str">
        <f>[1]!obMake(AL$15&amp;"-"&amp;ROW(),"String",$T37)</f>
        <v>maturity pay-37 
[9797]</v>
      </c>
      <c r="AN37" s="55" t="str">
        <f>[1]!obMake(AN$15&amp;"-"&amp;ROW(),"String",D37)</f>
        <v>symbol-37 
[8855]</v>
      </c>
      <c r="AO37" s="55" t="str">
        <f>[1]!obMake(AO$15&amp;"-"&amp;ROW(),"String",E37)</f>
        <v>type-37 
[8285]</v>
      </c>
      <c r="AP37" s="55" t="str">
        <f>[1]!obCall(AP$15&amp;"-"&amp;ROW(),obLibs&amp;"net.finmath.time.ScheduleGenerator","createScheduleFromConventions",$H$8,$AG37,$AH37:$AI37,[1]!obMake("","String",$J37),[1]!obMake("","String",$K37),$H$9,[1]!obMake("","String",$L37),$H$10,[1]!obMake("","int",$M37),[1]!obMake("","int",$N37))</f>
        <v>tenor rec-37 
[11695]</v>
      </c>
      <c r="AQ37" s="55" t="str">
        <f>[1]!obMake(AQ$15&amp;"-"&amp;ROW(),"String",O37)</f>
        <v>forward rec-37 
[9720]</v>
      </c>
      <c r="AR37" s="55" t="str">
        <f>[1]!obMake(AR$15&amp;"-"&amp;ROW(),"double",P37)</f>
        <v>spread rec-37 
[8854]</v>
      </c>
      <c r="AS37" s="55" t="str">
        <f>[1]!obMake(AS$15&amp;"-"&amp;ROW(),"String",Q37)</f>
        <v>discount rec-37 
[8284]</v>
      </c>
      <c r="AT37" s="55" t="str">
        <f>[1]!obCall(AT$15&amp;"-"&amp;ROW(),obLibs&amp;"net.finmath.time.ScheduleGenerator","createScheduleFromConventions",$H$8,$AG37,$AK37:$AL37,[1]!obMake("","String",$U37),[1]!obMake("","String",$V37),$H$9,[1]!obMake("","String",$L37),$H$10,[1]!obMake("","int",$X37),[1]!obMake("","int",$Y37))</f>
        <v>tenor pay-37 
[12870]</v>
      </c>
      <c r="AU37" s="55" t="str">
        <f>[1]!obMake(AU$15&amp;"-"&amp;ROW(),"String",Z37)</f>
        <v>forward pay-37 
[9670]</v>
      </c>
      <c r="AV37" s="55" t="str">
        <f>[1]!obMake(AV$15&amp;"-"&amp;ROW(),"double",AA37)</f>
        <v>spread pay-37 
[8853]</v>
      </c>
      <c r="AW37" s="55" t="str">
        <f>[1]!obMake(AW$15&amp;"-"&amp;ROW(),"String",AB37)</f>
        <v>disocunt pay-37 
[8283]</v>
      </c>
      <c r="AX37" s="55" t="str">
        <f>[1]!obMake(AX$15&amp;"-"&amp;ROW(),"String",AD37)</f>
        <v>calibration curve-37 
[9331]</v>
      </c>
      <c r="AY37" s="55" t="str">
        <f>[1]!obMake(AY$15&amp;"-"&amp;ROW(),"double",AE37)</f>
        <v>calibration time-37 
[11699]</v>
      </c>
      <c r="JJ37" s="14"/>
      <c r="JK37" s="14"/>
      <c r="JL37" s="14"/>
      <c r="JM37" s="14"/>
      <c r="JN37" s="14"/>
      <c r="JO37" s="14"/>
    </row>
    <row r="38" spans="1:275" ht="13.2" customHeight="1" x14ac:dyDescent="0.25">
      <c r="A38" s="48" t="str">
        <f t="shared" si="0"/>
        <v>discount-EUR-OIS-5Y</v>
      </c>
      <c r="B38" s="49" t="str">
        <f>[1]!obMake("calibItem-"&amp;ROW(),obLibs&amp;"net.finmath.marketdata.calibration.CalibratedCurves$CalibrationSpec",AN38:AY38)</f>
        <v>calibItem-38 
[13617]</v>
      </c>
      <c r="C38" s="49">
        <f>[1]!obGet([1]!obCall("",[1]!obCall("",$B$11,"getCalibrationProductForSpec",B38),"getValue",[1]!obCall("",$B$11,"getModel")))</f>
        <v>-7.9936063333978432E-15</v>
      </c>
      <c r="D38" s="14" t="str">
        <f t="shared" si="1"/>
        <v>discount-EUR-OIS-5Y</v>
      </c>
      <c r="E38" s="14" t="s">
        <v>125</v>
      </c>
      <c r="F38" s="40">
        <v>2</v>
      </c>
      <c r="H38" s="40" t="s">
        <v>105</v>
      </c>
      <c r="I38" s="40" t="s">
        <v>133</v>
      </c>
      <c r="J38" s="40" t="s">
        <v>110</v>
      </c>
      <c r="K38" s="40" t="s">
        <v>130</v>
      </c>
      <c r="L38" s="40" t="s">
        <v>109</v>
      </c>
      <c r="M38" s="40">
        <v>0</v>
      </c>
      <c r="N38" s="40">
        <v>0</v>
      </c>
      <c r="O38" s="33" t="s">
        <v>39</v>
      </c>
      <c r="P38" s="40">
        <v>0</v>
      </c>
      <c r="Q38" s="33" t="s">
        <v>38</v>
      </c>
      <c r="S38" s="40" t="s">
        <v>105</v>
      </c>
      <c r="T38" s="40" t="str">
        <f t="shared" si="3"/>
        <v>5Y</v>
      </c>
      <c r="U38" s="40" t="s">
        <v>110</v>
      </c>
      <c r="V38" s="40" t="s">
        <v>108</v>
      </c>
      <c r="W38" s="40" t="s">
        <v>109</v>
      </c>
      <c r="X38" s="40">
        <v>0</v>
      </c>
      <c r="Y38" s="40">
        <v>0</v>
      </c>
      <c r="Z38" s="33" t="str">
        <f>""</f>
        <v/>
      </c>
      <c r="AA38" s="51">
        <v>5.3400000000000001E-3</v>
      </c>
      <c r="AB38" s="33" t="s">
        <v>38</v>
      </c>
      <c r="AC38" s="53"/>
      <c r="AD38" s="33" t="str">
        <f t="shared" si="2"/>
        <v>discount-EUR-OIS</v>
      </c>
      <c r="AE38" s="54">
        <f>[1]!obGet([1]!obCall("",AP38,IF(OR(AD38=Q38,AD38=AB38),"getPayment","getFixing"),[1]!obMake("","int",[1]!obGet([1]!obCall("",AP38,"getNumberOfPeriods"))-1)))</f>
        <v>5.0109589041095894</v>
      </c>
      <c r="AG38" s="55" t="str">
        <f>[1]!obMake(AG$15&amp;"-"&amp;ROW(),"int",$F38)</f>
        <v>spot date-38 
[9796]</v>
      </c>
      <c r="AH38" s="55" t="str">
        <f>[1]!obMake(AH$15&amp;"-"&amp;ROW(),"String",$H38)</f>
        <v>start offset rec-38 
[8852]</v>
      </c>
      <c r="AI38" s="55" t="str">
        <f>[1]!obMake(AI$15&amp;"-"&amp;ROW(),"String",$I38)</f>
        <v>maturity rec-38 
[8282]</v>
      </c>
      <c r="AK38" s="55" t="str">
        <f>[1]!obMake(AK$15&amp;"-"&amp;ROW(),"String",$S38)</f>
        <v>start offset pay-38 
[9330]</v>
      </c>
      <c r="AL38" s="55" t="str">
        <f>[1]!obMake(AL$15&amp;"-"&amp;ROW(),"String",$T38)</f>
        <v>maturity pay-38 
[9596]</v>
      </c>
      <c r="AN38" s="55" t="str">
        <f>[1]!obMake(AN$15&amp;"-"&amp;ROW(),"String",D38)</f>
        <v>symbol-38 
[8851]</v>
      </c>
      <c r="AO38" s="55" t="str">
        <f>[1]!obMake(AO$15&amp;"-"&amp;ROW(),"String",E38)</f>
        <v>type-38 
[8281]</v>
      </c>
      <c r="AP38" s="55" t="str">
        <f>[1]!obCall(AP$15&amp;"-"&amp;ROW(),obLibs&amp;"net.finmath.time.ScheduleGenerator","createScheduleFromConventions",$H$8,$AG38,$AH38:$AI38,[1]!obMake("","String",$J38),[1]!obMake("","String",$K38),$H$9,[1]!obMake("","String",$L38),$H$10,[1]!obMake("","int",$M38),[1]!obMake("","int",$N38))</f>
        <v>tenor rec-38 
[13612]</v>
      </c>
      <c r="AQ38" s="55" t="str">
        <f>[1]!obMake(AQ$15&amp;"-"&amp;ROW(),"String",O38)</f>
        <v>forward rec-38 
[9669]</v>
      </c>
      <c r="AR38" s="55" t="str">
        <f>[1]!obMake(AR$15&amp;"-"&amp;ROW(),"double",P38)</f>
        <v>spread rec-38 
[8850]</v>
      </c>
      <c r="AS38" s="55" t="str">
        <f>[1]!obMake(AS$15&amp;"-"&amp;ROW(),"String",Q38)</f>
        <v>discount rec-38 
[8280]</v>
      </c>
      <c r="AT38" s="55" t="str">
        <f>[1]!obCall(AT$15&amp;"-"&amp;ROW(),obLibs&amp;"net.finmath.time.ScheduleGenerator","createScheduleFromConventions",$H$8,$AG38,$AK38:$AL38,[1]!obMake("","String",$U38),[1]!obMake("","String",$V38),$H$9,[1]!obMake("","String",$L38),$H$10,[1]!obMake("","int",$X38),[1]!obMake("","int",$Y38))</f>
        <v>tenor pay-38 
[12313]</v>
      </c>
      <c r="AU38" s="55" t="str">
        <f>[1]!obMake(AU$15&amp;"-"&amp;ROW(),"String",Z38)</f>
        <v>forward pay-38 
[9543]</v>
      </c>
      <c r="AV38" s="55" t="str">
        <f>[1]!obMake(AV$15&amp;"-"&amp;ROW(),"double",AA38)</f>
        <v>spread pay-38 
[8849]</v>
      </c>
      <c r="AW38" s="55" t="str">
        <f>[1]!obMake(AW$15&amp;"-"&amp;ROW(),"String",AB38)</f>
        <v>disocunt pay-38 
[8279]</v>
      </c>
      <c r="AX38" s="55" t="str">
        <f>[1]!obMake(AX$15&amp;"-"&amp;ROW(),"String",AD38)</f>
        <v>calibration curve-38 
[9329]</v>
      </c>
      <c r="AY38" s="55" t="str">
        <f>[1]!obMake(AY$15&amp;"-"&amp;ROW(),"double",AE38)</f>
        <v>calibration time-38 
[13616]</v>
      </c>
      <c r="JJ38" s="14"/>
      <c r="JK38" s="14"/>
      <c r="JL38" s="14"/>
      <c r="JM38" s="14"/>
      <c r="JN38" s="14"/>
      <c r="JO38" s="14"/>
    </row>
    <row r="39" spans="1:275" ht="13.2" customHeight="1" x14ac:dyDescent="0.25">
      <c r="A39" s="48" t="str">
        <f t="shared" si="0"/>
        <v>discount-EUR-OIS-6Y</v>
      </c>
      <c r="B39" s="49" t="str">
        <f>[1]!obMake("calibItem-"&amp;ROW(),obLibs&amp;"net.finmath.marketdata.calibration.CalibratedCurves$CalibrationSpec",AN39:AY39)</f>
        <v>calibItem-39 
[12878]</v>
      </c>
      <c r="C39" s="49">
        <f>[1]!obGet([1]!obCall("",[1]!obCall("",$B$11,"getCalibrationProductForSpec",B39),"getValue",[1]!obCall("",$B$11,"getModel")))</f>
        <v>1.5765168046423522E-14</v>
      </c>
      <c r="D39" s="14" t="str">
        <f t="shared" si="1"/>
        <v>discount-EUR-OIS-6Y</v>
      </c>
      <c r="E39" s="14" t="s">
        <v>125</v>
      </c>
      <c r="F39" s="40">
        <v>2</v>
      </c>
      <c r="H39" s="40" t="s">
        <v>105</v>
      </c>
      <c r="I39" s="40" t="s">
        <v>134</v>
      </c>
      <c r="J39" s="40" t="s">
        <v>110</v>
      </c>
      <c r="K39" s="40" t="s">
        <v>130</v>
      </c>
      <c r="L39" s="40" t="s">
        <v>109</v>
      </c>
      <c r="M39" s="40">
        <v>0</v>
      </c>
      <c r="N39" s="40">
        <v>0</v>
      </c>
      <c r="O39" s="33" t="s">
        <v>39</v>
      </c>
      <c r="P39" s="40">
        <v>0</v>
      </c>
      <c r="Q39" s="33" t="s">
        <v>38</v>
      </c>
      <c r="S39" s="40" t="s">
        <v>105</v>
      </c>
      <c r="T39" s="40" t="str">
        <f t="shared" si="3"/>
        <v>6Y</v>
      </c>
      <c r="U39" s="40" t="s">
        <v>110</v>
      </c>
      <c r="V39" s="40" t="s">
        <v>108</v>
      </c>
      <c r="W39" s="40" t="s">
        <v>109</v>
      </c>
      <c r="X39" s="40">
        <v>0</v>
      </c>
      <c r="Y39" s="40">
        <v>0</v>
      </c>
      <c r="Z39" s="33" t="str">
        <f>""</f>
        <v/>
      </c>
      <c r="AA39" s="51">
        <v>7.2300000000000003E-3</v>
      </c>
      <c r="AB39" s="33" t="s">
        <v>38</v>
      </c>
      <c r="AC39" s="53"/>
      <c r="AD39" s="33" t="str">
        <f t="shared" si="2"/>
        <v>discount-EUR-OIS</v>
      </c>
      <c r="AE39" s="54">
        <f>[1]!obGet([1]!obCall("",AP39,IF(OR(AD39=Q39,AD39=AB39),"getPayment","getFixing"),[1]!obMake("","int",[1]!obGet([1]!obCall("",AP39,"getNumberOfPeriods"))-1)))</f>
        <v>6.0109589041095894</v>
      </c>
      <c r="AG39" s="55" t="str">
        <f>[1]!obMake(AG$15&amp;"-"&amp;ROW(),"int",$F39)</f>
        <v>spot date-39 
[9595]</v>
      </c>
      <c r="AH39" s="55" t="str">
        <f>[1]!obMake(AH$15&amp;"-"&amp;ROW(),"String",$H39)</f>
        <v>start offset rec-39 
[8848]</v>
      </c>
      <c r="AI39" s="55" t="str">
        <f>[1]!obMake(AI$15&amp;"-"&amp;ROW(),"String",$I39)</f>
        <v>maturity rec-39 
[8278]</v>
      </c>
      <c r="AK39" s="55" t="str">
        <f>[1]!obMake(AK$15&amp;"-"&amp;ROW(),"String",$S39)</f>
        <v>start offset pay-39 
[9328]</v>
      </c>
      <c r="AL39" s="55" t="str">
        <f>[1]!obMake(AL$15&amp;"-"&amp;ROW(),"String",$T39)</f>
        <v>maturity pay-39 
[9668]</v>
      </c>
      <c r="AN39" s="55" t="str">
        <f>[1]!obMake(AN$15&amp;"-"&amp;ROW(),"String",D39)</f>
        <v>symbol-39 
[8847]</v>
      </c>
      <c r="AO39" s="55" t="str">
        <f>[1]!obMake(AO$15&amp;"-"&amp;ROW(),"String",E39)</f>
        <v>type-39 
[8277]</v>
      </c>
      <c r="AP39" s="55" t="str">
        <f>[1]!obCall(AP$15&amp;"-"&amp;ROW(),obLibs&amp;"net.finmath.time.ScheduleGenerator","createScheduleFromConventions",$H$8,$AG39,$AH39:$AI39,[1]!obMake("","String",$J39),[1]!obMake("","String",$K39),$H$9,[1]!obMake("","String",$L39),$H$10,[1]!obMake("","int",$M39),[1]!obMake("","int",$N39))</f>
        <v>tenor rec-39 
[11685]</v>
      </c>
      <c r="AQ39" s="55" t="str">
        <f>[1]!obMake(AQ$15&amp;"-"&amp;ROW(),"String",O39)</f>
        <v>forward rec-39 
[9542]</v>
      </c>
      <c r="AR39" s="55" t="str">
        <f>[1]!obMake(AR$15&amp;"-"&amp;ROW(),"double",P39)</f>
        <v>spread rec-39 
[8846]</v>
      </c>
      <c r="AS39" s="55" t="str">
        <f>[1]!obMake(AS$15&amp;"-"&amp;ROW(),"String",Q39)</f>
        <v>discount rec-39 
[8276]</v>
      </c>
      <c r="AT39" s="55" t="str">
        <f>[1]!obCall(AT$15&amp;"-"&amp;ROW(),obLibs&amp;"net.finmath.time.ScheduleGenerator","createScheduleFromConventions",$H$8,$AG39,$AK39:$AL39,[1]!obMake("","String",$U39),[1]!obMake("","String",$V39),$H$9,[1]!obMake("","String",$L39),$H$10,[1]!obMake("","int",$X39),[1]!obMake("","int",$Y39))</f>
        <v>tenor pay-39 
[12877]</v>
      </c>
      <c r="AU39" s="55" t="str">
        <f>[1]!obMake(AU$15&amp;"-"&amp;ROW(),"String",Z39)</f>
        <v>forward pay-39 
[9794]</v>
      </c>
      <c r="AV39" s="55" t="str">
        <f>[1]!obMake(AV$15&amp;"-"&amp;ROW(),"double",AA39)</f>
        <v>spread pay-39 
[8845]</v>
      </c>
      <c r="AW39" s="55" t="str">
        <f>[1]!obMake(AW$15&amp;"-"&amp;ROW(),"String",AB39)</f>
        <v>disocunt pay-39 
[8275]</v>
      </c>
      <c r="AX39" s="55" t="str">
        <f>[1]!obMake(AX$15&amp;"-"&amp;ROW(),"String",AD39)</f>
        <v>calibration curve-39 
[9327]</v>
      </c>
      <c r="AY39" s="55" t="str">
        <f>[1]!obMake(AY$15&amp;"-"&amp;ROW(),"double",AE39)</f>
        <v>calibration time-39 
[11689]</v>
      </c>
      <c r="JJ39" s="14"/>
      <c r="JK39" s="14"/>
      <c r="JL39" s="14"/>
      <c r="JM39" s="14"/>
      <c r="JN39" s="14"/>
      <c r="JO39" s="14"/>
    </row>
    <row r="40" spans="1:275" ht="13.2" customHeight="1" x14ac:dyDescent="0.25">
      <c r="A40" s="48" t="str">
        <f t="shared" si="0"/>
        <v>discount-EUR-OIS-7Y</v>
      </c>
      <c r="B40" s="49" t="str">
        <f>[1]!obMake("calibItem-"&amp;ROW(),obLibs&amp;"net.finmath.marketdata.calibration.CalibratedCurves$CalibrationSpec",AN40:AY40)</f>
        <v>calibItem-40 
[13628]</v>
      </c>
      <c r="C40" s="49">
        <f>[1]!obGet([1]!obCall("",[1]!obCall("",$B$11,"getCalibrationProductForSpec",B40),"getValue",[1]!obCall("",$B$11,"getModel")))</f>
        <v>-2.5091042102054338E-14</v>
      </c>
      <c r="D40" s="14" t="str">
        <f t="shared" si="1"/>
        <v>discount-EUR-OIS-7Y</v>
      </c>
      <c r="E40" s="14" t="s">
        <v>125</v>
      </c>
      <c r="F40" s="40">
        <v>2</v>
      </c>
      <c r="H40" s="40" t="s">
        <v>105</v>
      </c>
      <c r="I40" s="40" t="s">
        <v>135</v>
      </c>
      <c r="J40" s="40" t="s">
        <v>110</v>
      </c>
      <c r="K40" s="40" t="s">
        <v>130</v>
      </c>
      <c r="L40" s="40" t="s">
        <v>109</v>
      </c>
      <c r="M40" s="40">
        <v>0</v>
      </c>
      <c r="N40" s="40">
        <v>0</v>
      </c>
      <c r="O40" s="33" t="s">
        <v>39</v>
      </c>
      <c r="P40" s="40">
        <v>0</v>
      </c>
      <c r="Q40" s="33" t="s">
        <v>38</v>
      </c>
      <c r="S40" s="40" t="s">
        <v>105</v>
      </c>
      <c r="T40" s="40" t="str">
        <f t="shared" si="3"/>
        <v>7Y</v>
      </c>
      <c r="U40" s="40" t="s">
        <v>110</v>
      </c>
      <c r="V40" s="40" t="s">
        <v>108</v>
      </c>
      <c r="W40" s="40" t="s">
        <v>109</v>
      </c>
      <c r="X40" s="40">
        <v>0</v>
      </c>
      <c r="Y40" s="40">
        <v>0</v>
      </c>
      <c r="Z40" s="33" t="str">
        <f>""</f>
        <v/>
      </c>
      <c r="AA40" s="51">
        <v>8.9499999999999996E-3</v>
      </c>
      <c r="AB40" s="33" t="s">
        <v>38</v>
      </c>
      <c r="AC40" s="53"/>
      <c r="AD40" s="33" t="str">
        <f t="shared" si="2"/>
        <v>discount-EUR-OIS</v>
      </c>
      <c r="AE40" s="54">
        <f>[1]!obGet([1]!obCall("",AP40,IF(OR(AD40=Q40,AD40=AB40),"getPayment","getFixing"),[1]!obMake("","int",[1]!obGet([1]!obCall("",AP40,"getNumberOfPeriods"))-1)))</f>
        <v>7.0164383561643833</v>
      </c>
      <c r="AG40" s="55" t="str">
        <f>[1]!obMake(AG$15&amp;"-"&amp;ROW(),"int",$F40)</f>
        <v>spot date-40 
[9667]</v>
      </c>
      <c r="AH40" s="55" t="str">
        <f>[1]!obMake(AH$15&amp;"-"&amp;ROW(),"String",$H40)</f>
        <v>start offset rec-40 
[8844]</v>
      </c>
      <c r="AI40" s="55" t="str">
        <f>[1]!obMake(AI$15&amp;"-"&amp;ROW(),"String",$I40)</f>
        <v>maturity rec-40 
[8274]</v>
      </c>
      <c r="AK40" s="55" t="str">
        <f>[1]!obMake(AK$15&amp;"-"&amp;ROW(),"String",$S40)</f>
        <v>start offset pay-40 
[9326]</v>
      </c>
      <c r="AL40" s="55" t="str">
        <f>[1]!obMake(AL$15&amp;"-"&amp;ROW(),"String",$T40)</f>
        <v>maturity pay-40 
[9541]</v>
      </c>
      <c r="AN40" s="55" t="str">
        <f>[1]!obMake(AN$15&amp;"-"&amp;ROW(),"String",D40)</f>
        <v>symbol-40 
[8843]</v>
      </c>
      <c r="AO40" s="55" t="str">
        <f>[1]!obMake(AO$15&amp;"-"&amp;ROW(),"String",E40)</f>
        <v>type-40 
[8273]</v>
      </c>
      <c r="AP40" s="55" t="str">
        <f>[1]!obCall(AP$15&amp;"-"&amp;ROW(),obLibs&amp;"net.finmath.time.ScheduleGenerator","createScheduleFromConventions",$H$8,$AG40,$AH40:$AI40,[1]!obMake("","String",$J40),[1]!obMake("","String",$K40),$H$9,[1]!obMake("","String",$L40),$H$10,[1]!obMake("","int",$M40),[1]!obMake("","int",$N40))</f>
        <v>tenor rec-40 
[13623]</v>
      </c>
      <c r="AQ40" s="55" t="str">
        <f>[1]!obMake(AQ$15&amp;"-"&amp;ROW(),"String",O40)</f>
        <v>forward rec-40 
[9793]</v>
      </c>
      <c r="AR40" s="55" t="str">
        <f>[1]!obMake(AR$15&amp;"-"&amp;ROW(),"double",P40)</f>
        <v>spread rec-40 
[8842]</v>
      </c>
      <c r="AS40" s="55" t="str">
        <f>[1]!obMake(AS$15&amp;"-"&amp;ROW(),"String",Q40)</f>
        <v>discount rec-40 
[8272]</v>
      </c>
      <c r="AT40" s="55" t="str">
        <f>[1]!obCall(AT$15&amp;"-"&amp;ROW(),obLibs&amp;"net.finmath.time.ScheduleGenerator","createScheduleFromConventions",$H$8,$AG40,$AK40:$AL40,[1]!obMake("","String",$U40),[1]!obMake("","String",$V40),$H$9,[1]!obMake("","String",$L40),$H$10,[1]!obMake("","int",$X40),[1]!obMake("","int",$Y40))</f>
        <v>tenor pay-40 
[12307]</v>
      </c>
      <c r="AU40" s="55" t="str">
        <f>[1]!obMake(AU$15&amp;"-"&amp;ROW(),"String",Z40)</f>
        <v>forward pay-40 
[9841]</v>
      </c>
      <c r="AV40" s="55" t="str">
        <f>[1]!obMake(AV$15&amp;"-"&amp;ROW(),"double",AA40)</f>
        <v>spread pay-40 
[8841]</v>
      </c>
      <c r="AW40" s="55" t="str">
        <f>[1]!obMake(AW$15&amp;"-"&amp;ROW(),"String",AB40)</f>
        <v>disocunt pay-40 
[8271]</v>
      </c>
      <c r="AX40" s="55" t="str">
        <f>[1]!obMake(AX$15&amp;"-"&amp;ROW(),"String",AD40)</f>
        <v>calibration curve-40 
[9325]</v>
      </c>
      <c r="AY40" s="55" t="str">
        <f>[1]!obMake(AY$15&amp;"-"&amp;ROW(),"double",AE40)</f>
        <v>calibration time-40 
[13627]</v>
      </c>
      <c r="JJ40" s="14"/>
      <c r="JK40" s="14"/>
      <c r="JL40" s="14"/>
      <c r="JM40" s="14"/>
      <c r="JN40" s="14"/>
      <c r="JO40" s="14"/>
    </row>
    <row r="41" spans="1:275" ht="13.2" customHeight="1" x14ac:dyDescent="0.25">
      <c r="A41" s="48" t="str">
        <f t="shared" si="0"/>
        <v>discount-EUR-OIS-8Y</v>
      </c>
      <c r="B41" s="49" t="str">
        <f>[1]!obMake("calibItem-"&amp;ROW(),obLibs&amp;"net.finmath.marketdata.calibration.CalibratedCurves$CalibrationSpec",AN41:AY41)</f>
        <v>calibItem-41 
[12885]</v>
      </c>
      <c r="C41" s="49">
        <f>[1]!obGet([1]!obCall("",[1]!obCall("",$B$11,"getCalibrationProductForSpec",B41),"getValue",[1]!obCall("",$B$11,"getModel")))</f>
        <v>4.1522344009594351E-14</v>
      </c>
      <c r="D41" s="14" t="str">
        <f t="shared" si="1"/>
        <v>discount-EUR-OIS-8Y</v>
      </c>
      <c r="E41" s="14" t="s">
        <v>125</v>
      </c>
      <c r="F41" s="40">
        <v>2</v>
      </c>
      <c r="H41" s="40" t="s">
        <v>105</v>
      </c>
      <c r="I41" s="40" t="s">
        <v>136</v>
      </c>
      <c r="J41" s="40" t="s">
        <v>110</v>
      </c>
      <c r="K41" s="40" t="s">
        <v>130</v>
      </c>
      <c r="L41" s="40" t="s">
        <v>109</v>
      </c>
      <c r="M41" s="40">
        <v>0</v>
      </c>
      <c r="N41" s="40">
        <v>0</v>
      </c>
      <c r="O41" s="33" t="s">
        <v>39</v>
      </c>
      <c r="P41" s="40">
        <v>0</v>
      </c>
      <c r="Q41" s="33" t="s">
        <v>38</v>
      </c>
      <c r="S41" s="40" t="s">
        <v>105</v>
      </c>
      <c r="T41" s="40" t="str">
        <f t="shared" si="3"/>
        <v>8Y</v>
      </c>
      <c r="U41" s="40" t="s">
        <v>110</v>
      </c>
      <c r="V41" s="40" t="s">
        <v>108</v>
      </c>
      <c r="W41" s="40" t="s">
        <v>109</v>
      </c>
      <c r="X41" s="40">
        <v>0</v>
      </c>
      <c r="Y41" s="40">
        <v>0</v>
      </c>
      <c r="Z41" s="33" t="str">
        <f>""</f>
        <v/>
      </c>
      <c r="AA41" s="51">
        <v>1.0540000000000001E-2</v>
      </c>
      <c r="AB41" s="33" t="s">
        <v>38</v>
      </c>
      <c r="AC41" s="53"/>
      <c r="AD41" s="33" t="str">
        <f t="shared" si="2"/>
        <v>discount-EUR-OIS</v>
      </c>
      <c r="AE41" s="54">
        <f>[1]!obGet([1]!obCall("",AP41,IF(OR(AD41=Q41,AD41=AB41),"getPayment","getFixing"),[1]!obMake("","int",[1]!obGet([1]!obCall("",AP41,"getNumberOfPeriods"))-1)))</f>
        <v>8.0136986301369859</v>
      </c>
      <c r="AG41" s="55" t="str">
        <f>[1]!obMake(AG$15&amp;"-"&amp;ROW(),"int",$F41)</f>
        <v>spot date-41 
[9540]</v>
      </c>
      <c r="AH41" s="55" t="str">
        <f>[1]!obMake(AH$15&amp;"-"&amp;ROW(),"String",$H41)</f>
        <v>start offset rec-41 
[8840]</v>
      </c>
      <c r="AI41" s="55" t="str">
        <f>[1]!obMake(AI$15&amp;"-"&amp;ROW(),"String",$I41)</f>
        <v>maturity rec-41 
[8270]</v>
      </c>
      <c r="AK41" s="55" t="str">
        <f>[1]!obMake(AK$15&amp;"-"&amp;ROW(),"String",$S41)</f>
        <v>start offset pay-41 
[9324]</v>
      </c>
      <c r="AL41" s="55" t="str">
        <f>[1]!obMake(AL$15&amp;"-"&amp;ROW(),"String",$T41)</f>
        <v>maturity pay-41 
[9792]</v>
      </c>
      <c r="AN41" s="55" t="str">
        <f>[1]!obMake(AN$15&amp;"-"&amp;ROW(),"String",D41)</f>
        <v>symbol-41 
[8839]</v>
      </c>
      <c r="AO41" s="55" t="str">
        <f>[1]!obMake(AO$15&amp;"-"&amp;ROW(),"String",E41)</f>
        <v>type-41 
[8269]</v>
      </c>
      <c r="AP41" s="55" t="str">
        <f>[1]!obCall(AP$15&amp;"-"&amp;ROW(),obLibs&amp;"net.finmath.time.ScheduleGenerator","createScheduleFromConventions",$H$8,$AG41,$AH41:$AI41,[1]!obMake("","String",$J41),[1]!obMake("","String",$K41),$H$9,[1]!obMake("","String",$L41),$H$10,[1]!obMake("","int",$M41),[1]!obMake("","int",$N41))</f>
        <v>tenor rec-41 
[11675]</v>
      </c>
      <c r="AQ41" s="55" t="str">
        <f>[1]!obMake(AQ$15&amp;"-"&amp;ROW(),"String",O41)</f>
        <v>forward rec-41 
[9594]</v>
      </c>
      <c r="AR41" s="55" t="str">
        <f>[1]!obMake(AR$15&amp;"-"&amp;ROW(),"double",P41)</f>
        <v>spread rec-41 
[8838]</v>
      </c>
      <c r="AS41" s="55" t="str">
        <f>[1]!obMake(AS$15&amp;"-"&amp;ROW(),"String",Q41)</f>
        <v>discount rec-41 
[8268]</v>
      </c>
      <c r="AT41" s="55" t="str">
        <f>[1]!obCall(AT$15&amp;"-"&amp;ROW(),obLibs&amp;"net.finmath.time.ScheduleGenerator","createScheduleFromConventions",$H$8,$AG41,$AK41:$AL41,[1]!obMake("","String",$U41),[1]!obMake("","String",$V41),$H$9,[1]!obMake("","String",$L41),$H$10,[1]!obMake("","int",$X41),[1]!obMake("","int",$Y41))</f>
        <v>tenor pay-41 
[12884]</v>
      </c>
      <c r="AU41" s="55" t="str">
        <f>[1]!obMake(AU$15&amp;"-"&amp;ROW(),"String",Z41)</f>
        <v>forward pay-41 
[9665]</v>
      </c>
      <c r="AV41" s="55" t="str">
        <f>[1]!obMake(AV$15&amp;"-"&amp;ROW(),"double",AA41)</f>
        <v>spread pay-41 
[8837]</v>
      </c>
      <c r="AW41" s="55" t="str">
        <f>[1]!obMake(AW$15&amp;"-"&amp;ROW(),"String",AB41)</f>
        <v>disocunt pay-41 
[8267]</v>
      </c>
      <c r="AX41" s="55" t="str">
        <f>[1]!obMake(AX$15&amp;"-"&amp;ROW(),"String",AD41)</f>
        <v>calibration curve-41 
[9323]</v>
      </c>
      <c r="AY41" s="55" t="str">
        <f>[1]!obMake(AY$15&amp;"-"&amp;ROW(),"double",AE41)</f>
        <v>calibration time-41 
[11679]</v>
      </c>
      <c r="JJ41" s="14"/>
      <c r="JK41" s="14"/>
      <c r="JL41" s="14"/>
      <c r="JM41" s="14"/>
      <c r="JN41" s="14"/>
      <c r="JO41" s="14"/>
    </row>
    <row r="42" spans="1:275" ht="13.2" customHeight="1" x14ac:dyDescent="0.25">
      <c r="A42" s="48" t="str">
        <f t="shared" si="0"/>
        <v>discount-EUR-OIS-9Y</v>
      </c>
      <c r="B42" s="49" t="str">
        <f>[1]!obMake("calibItem-"&amp;ROW(),obLibs&amp;"net.finmath.marketdata.calibration.CalibratedCurves$CalibrationSpec",AN42:AY42)</f>
        <v>calibItem-42 
[13639]</v>
      </c>
      <c r="C42" s="49">
        <f>[1]!obGet([1]!obCall("",[1]!obCall("",$B$11,"getCalibrationProductForSpec",B42),"getValue",[1]!obCall("",$B$11,"getModel")))</f>
        <v>-5.3290708889318951E-14</v>
      </c>
      <c r="D42" s="14" t="str">
        <f t="shared" si="1"/>
        <v>discount-EUR-OIS-9Y</v>
      </c>
      <c r="E42" s="14" t="s">
        <v>125</v>
      </c>
      <c r="F42" s="40">
        <v>2</v>
      </c>
      <c r="H42" s="40" t="s">
        <v>105</v>
      </c>
      <c r="I42" s="40" t="s">
        <v>137</v>
      </c>
      <c r="J42" s="40" t="s">
        <v>110</v>
      </c>
      <c r="K42" s="40" t="s">
        <v>130</v>
      </c>
      <c r="L42" s="40" t="s">
        <v>109</v>
      </c>
      <c r="M42" s="40">
        <v>0</v>
      </c>
      <c r="N42" s="40">
        <v>0</v>
      </c>
      <c r="O42" s="33" t="s">
        <v>39</v>
      </c>
      <c r="P42" s="40">
        <v>0</v>
      </c>
      <c r="Q42" s="33" t="s">
        <v>38</v>
      </c>
      <c r="S42" s="40" t="s">
        <v>105</v>
      </c>
      <c r="T42" s="40" t="str">
        <f t="shared" si="3"/>
        <v>9Y</v>
      </c>
      <c r="U42" s="40" t="s">
        <v>110</v>
      </c>
      <c r="V42" s="40" t="s">
        <v>108</v>
      </c>
      <c r="W42" s="40" t="s">
        <v>109</v>
      </c>
      <c r="X42" s="40">
        <v>0</v>
      </c>
      <c r="Y42" s="40">
        <v>0</v>
      </c>
      <c r="Z42" s="33" t="str">
        <f>""</f>
        <v/>
      </c>
      <c r="AA42" s="51">
        <v>1.189E-2</v>
      </c>
      <c r="AB42" s="33" t="s">
        <v>38</v>
      </c>
      <c r="AC42" s="53"/>
      <c r="AD42" s="33" t="str">
        <f t="shared" si="2"/>
        <v>discount-EUR-OIS</v>
      </c>
      <c r="AE42" s="54">
        <f>[1]!obGet([1]!obCall("",AP42,IF(OR(AD42=Q42,AD42=AB42),"getPayment","getFixing"),[1]!obMake("","int",[1]!obGet([1]!obCall("",AP42,"getNumberOfPeriods"))-1)))</f>
        <v>9.0136986301369859</v>
      </c>
      <c r="AG42" s="55" t="str">
        <f>[1]!obMake(AG$15&amp;"-"&amp;ROW(),"int",$F42)</f>
        <v>spot date-42 
[9791]</v>
      </c>
      <c r="AH42" s="55" t="str">
        <f>[1]!obMake(AH$15&amp;"-"&amp;ROW(),"String",$H42)</f>
        <v>start offset rec-42 
[8836]</v>
      </c>
      <c r="AI42" s="55" t="str">
        <f>[1]!obMake(AI$15&amp;"-"&amp;ROW(),"String",$I42)</f>
        <v>maturity rec-42 
[8266]</v>
      </c>
      <c r="AK42" s="55" t="str">
        <f>[1]!obMake(AK$15&amp;"-"&amp;ROW(),"String",$S42)</f>
        <v>start offset pay-42 
[9322]</v>
      </c>
      <c r="AL42" s="55" t="str">
        <f>[1]!obMake(AL$15&amp;"-"&amp;ROW(),"String",$T42)</f>
        <v>maturity pay-42 
[9718]</v>
      </c>
      <c r="AN42" s="55" t="str">
        <f>[1]!obMake(AN$15&amp;"-"&amp;ROW(),"String",D42)</f>
        <v>symbol-42 
[8835]</v>
      </c>
      <c r="AO42" s="55" t="str">
        <f>[1]!obMake(AO$15&amp;"-"&amp;ROW(),"String",E42)</f>
        <v>type-42 
[8265]</v>
      </c>
      <c r="AP42" s="55" t="str">
        <f>[1]!obCall(AP$15&amp;"-"&amp;ROW(),obLibs&amp;"net.finmath.time.ScheduleGenerator","createScheduleFromConventions",$H$8,$AG42,$AH42:$AI42,[1]!obMake("","String",$J42),[1]!obMake("","String",$K42),$H$9,[1]!obMake("","String",$L42),$H$10,[1]!obMake("","int",$M42),[1]!obMake("","int",$N42))</f>
        <v>tenor rec-42 
[13634]</v>
      </c>
      <c r="AQ42" s="55" t="str">
        <f>[1]!obMake(AQ$15&amp;"-"&amp;ROW(),"String",O42)</f>
        <v>forward rec-42 
[9664]</v>
      </c>
      <c r="AR42" s="55" t="str">
        <f>[1]!obMake(AR$15&amp;"-"&amp;ROW(),"double",P42)</f>
        <v>spread rec-42 
[8834]</v>
      </c>
      <c r="AS42" s="55" t="str">
        <f>[1]!obMake(AS$15&amp;"-"&amp;ROW(),"String",Q42)</f>
        <v>discount rec-42 
[8264]</v>
      </c>
      <c r="AT42" s="55" t="str">
        <f>[1]!obCall(AT$15&amp;"-"&amp;ROW(),obLibs&amp;"net.finmath.time.ScheduleGenerator","createScheduleFromConventions",$H$8,$AG42,$AK42:$AL42,[1]!obMake("","String",$U42),[1]!obMake("","String",$V42),$H$9,[1]!obMake("","String",$L42),$H$10,[1]!obMake("","int",$X42),[1]!obMake("","int",$Y42))</f>
        <v>tenor pay-42 
[12301]</v>
      </c>
      <c r="AU42" s="55" t="str">
        <f>[1]!obMake(AU$15&amp;"-"&amp;ROW(),"String",Z42)</f>
        <v>forward pay-42 
[9538]</v>
      </c>
      <c r="AV42" s="55" t="str">
        <f>[1]!obMake(AV$15&amp;"-"&amp;ROW(),"double",AA42)</f>
        <v>spread pay-42 
[8833]</v>
      </c>
      <c r="AW42" s="55" t="str">
        <f>[1]!obMake(AW$15&amp;"-"&amp;ROW(),"String",AB42)</f>
        <v>disocunt pay-42 
[8263]</v>
      </c>
      <c r="AX42" s="55" t="str">
        <f>[1]!obMake(AX$15&amp;"-"&amp;ROW(),"String",AD42)</f>
        <v>calibration curve-42 
[9321]</v>
      </c>
      <c r="AY42" s="55" t="str">
        <f>[1]!obMake(AY$15&amp;"-"&amp;ROW(),"double",AE42)</f>
        <v>calibration time-42 
[13638]</v>
      </c>
      <c r="JJ42" s="14"/>
      <c r="JK42" s="14"/>
      <c r="JL42" s="14"/>
      <c r="JM42" s="14"/>
      <c r="JN42" s="14"/>
      <c r="JO42" s="14"/>
    </row>
    <row r="43" spans="1:275" ht="13.2" customHeight="1" x14ac:dyDescent="0.25">
      <c r="A43" s="48" t="str">
        <f t="shared" si="0"/>
        <v>discount-EUR-OIS-10Y</v>
      </c>
      <c r="B43" s="49" t="str">
        <f>[1]!obMake("calibItem-"&amp;ROW(),obLibs&amp;"net.finmath.marketdata.calibration.CalibratedCurves$CalibrationSpec",AN43:AY43)</f>
        <v>calibItem-43 
[12892]</v>
      </c>
      <c r="C43" s="49">
        <f>[1]!obGet([1]!obCall("",[1]!obCall("",$B$11,"getCalibrationProductForSpec",B43),"getValue",[1]!obCall("",$B$11,"getModel")))</f>
        <v>-5.1070262685597328E-15</v>
      </c>
      <c r="D43" s="14" t="str">
        <f t="shared" si="1"/>
        <v>discount-EUR-OIS-10Y</v>
      </c>
      <c r="E43" s="14" t="s">
        <v>125</v>
      </c>
      <c r="F43" s="40">
        <v>2</v>
      </c>
      <c r="H43" s="40" t="s">
        <v>105</v>
      </c>
      <c r="I43" s="40" t="s">
        <v>138</v>
      </c>
      <c r="J43" s="40" t="s">
        <v>110</v>
      </c>
      <c r="K43" s="40" t="s">
        <v>130</v>
      </c>
      <c r="L43" s="40" t="s">
        <v>109</v>
      </c>
      <c r="M43" s="40">
        <v>0</v>
      </c>
      <c r="N43" s="40">
        <v>0</v>
      </c>
      <c r="O43" s="33" t="s">
        <v>39</v>
      </c>
      <c r="P43" s="40">
        <v>0</v>
      </c>
      <c r="Q43" s="33" t="s">
        <v>38</v>
      </c>
      <c r="S43" s="40" t="s">
        <v>105</v>
      </c>
      <c r="T43" s="40" t="str">
        <f t="shared" si="3"/>
        <v>10Y</v>
      </c>
      <c r="U43" s="40" t="s">
        <v>110</v>
      </c>
      <c r="V43" s="40" t="s">
        <v>108</v>
      </c>
      <c r="W43" s="40" t="s">
        <v>109</v>
      </c>
      <c r="X43" s="40">
        <v>0</v>
      </c>
      <c r="Y43" s="40">
        <v>0</v>
      </c>
      <c r="Z43" s="33" t="str">
        <f>""</f>
        <v/>
      </c>
      <c r="AA43" s="51">
        <v>1.3100000000000001E-2</v>
      </c>
      <c r="AB43" s="33" t="s">
        <v>38</v>
      </c>
      <c r="AC43" s="53"/>
      <c r="AD43" s="33" t="str">
        <f t="shared" si="2"/>
        <v>discount-EUR-OIS</v>
      </c>
      <c r="AE43" s="54">
        <f>[1]!obGet([1]!obCall("",AP43,IF(OR(AD43=Q43,AD43=AB43),"getPayment","getFixing"),[1]!obMake("","int",[1]!obGet([1]!obCall("",AP43,"getNumberOfPeriods"))-1)))</f>
        <v>10.013698630136986</v>
      </c>
      <c r="AG43" s="55" t="str">
        <f>[1]!obMake(AG$15&amp;"-"&amp;ROW(),"int",$F43)</f>
        <v>spot date-43 
[9840]</v>
      </c>
      <c r="AH43" s="55" t="str">
        <f>[1]!obMake(AH$15&amp;"-"&amp;ROW(),"String",$H43)</f>
        <v>start offset rec-43 
[8832]</v>
      </c>
      <c r="AI43" s="55" t="str">
        <f>[1]!obMake(AI$15&amp;"-"&amp;ROW(),"String",$I43)</f>
        <v>maturity rec-43 
[8262]</v>
      </c>
      <c r="AK43" s="55" t="str">
        <f>[1]!obMake(AK$15&amp;"-"&amp;ROW(),"String",$S43)</f>
        <v>start offset pay-43 
[9320]</v>
      </c>
      <c r="AL43" s="55" t="str">
        <f>[1]!obMake(AL$15&amp;"-"&amp;ROW(),"String",$T43)</f>
        <v>maturity pay-43 
[9663]</v>
      </c>
      <c r="AN43" s="55" t="str">
        <f>[1]!obMake(AN$15&amp;"-"&amp;ROW(),"String",D43)</f>
        <v>symbol-43 
[8831]</v>
      </c>
      <c r="AO43" s="55" t="str">
        <f>[1]!obMake(AO$15&amp;"-"&amp;ROW(),"String",E43)</f>
        <v>type-43 
[8261]</v>
      </c>
      <c r="AP43" s="55" t="str">
        <f>[1]!obCall(AP$15&amp;"-"&amp;ROW(),obLibs&amp;"net.finmath.time.ScheduleGenerator","createScheduleFromConventions",$H$8,$AG43,$AH43:$AI43,[1]!obMake("","String",$J43),[1]!obMake("","String",$K43),$H$9,[1]!obMake("","String",$L43),$H$10,[1]!obMake("","int",$M43),[1]!obMake("","int",$N43))</f>
        <v>tenor rec-43 
[11665]</v>
      </c>
      <c r="AQ43" s="55" t="str">
        <f>[1]!obMake(AQ$15&amp;"-"&amp;ROW(),"String",O43)</f>
        <v>forward rec-43 
[9537]</v>
      </c>
      <c r="AR43" s="55" t="str">
        <f>[1]!obMake(AR$15&amp;"-"&amp;ROW(),"double",P43)</f>
        <v>spread rec-43 
[8830]</v>
      </c>
      <c r="AS43" s="55" t="str">
        <f>[1]!obMake(AS$15&amp;"-"&amp;ROW(),"String",Q43)</f>
        <v>discount rec-43 
[8260]</v>
      </c>
      <c r="AT43" s="55" t="str">
        <f>[1]!obCall(AT$15&amp;"-"&amp;ROW(),obLibs&amp;"net.finmath.time.ScheduleGenerator","createScheduleFromConventions",$H$8,$AG43,$AK43:$AL43,[1]!obMake("","String",$U43),[1]!obMake("","String",$V43),$H$9,[1]!obMake("","String",$L43),$H$10,[1]!obMake("","int",$X43),[1]!obMake("","int",$Y43))</f>
        <v>tenor pay-43 
[12891]</v>
      </c>
      <c r="AU43" s="55" t="str">
        <f>[1]!obMake(AU$15&amp;"-"&amp;ROW(),"String",Z43)</f>
        <v>forward pay-43 
[9789]</v>
      </c>
      <c r="AV43" s="55" t="str">
        <f>[1]!obMake(AV$15&amp;"-"&amp;ROW(),"double",AA43)</f>
        <v>spread pay-43 
[8829]</v>
      </c>
      <c r="AW43" s="55" t="str">
        <f>[1]!obMake(AW$15&amp;"-"&amp;ROW(),"String",AB43)</f>
        <v>disocunt pay-43 
[8259]</v>
      </c>
      <c r="AX43" s="55" t="str">
        <f>[1]!obMake(AX$15&amp;"-"&amp;ROW(),"String",AD43)</f>
        <v>calibration curve-43 
[9319]</v>
      </c>
      <c r="AY43" s="55" t="str">
        <f>[1]!obMake(AY$15&amp;"-"&amp;ROW(),"double",AE43)</f>
        <v>calibration time-43 
[11669]</v>
      </c>
      <c r="JJ43" s="14"/>
      <c r="JK43" s="14"/>
      <c r="JL43" s="14"/>
      <c r="JM43" s="14"/>
      <c r="JN43" s="14"/>
      <c r="JO43" s="14"/>
    </row>
    <row r="44" spans="1:275" ht="13.2" customHeight="1" x14ac:dyDescent="0.25">
      <c r="A44" s="48" t="str">
        <f t="shared" si="0"/>
        <v>discount-EUR-OIS-11Y</v>
      </c>
      <c r="B44" s="49" t="str">
        <f>[1]!obMake("calibItem-"&amp;ROW(),obLibs&amp;"net.finmath.marketdata.calibration.CalibratedCurves$CalibrationSpec",AN44:AY44)</f>
        <v>calibItem-44 
[13650]</v>
      </c>
      <c r="C44" s="49">
        <f>[1]!obGet([1]!obCall("",[1]!obCall("",$B$11,"getCalibrationProductForSpec",B44),"getValue",[1]!obCall("",$B$11,"getModel")))</f>
        <v>1.3999913314464832E-13</v>
      </c>
      <c r="D44" s="14" t="str">
        <f t="shared" si="1"/>
        <v>discount-EUR-OIS-11Y</v>
      </c>
      <c r="E44" s="14" t="s">
        <v>125</v>
      </c>
      <c r="F44" s="40">
        <v>2</v>
      </c>
      <c r="H44" s="40" t="s">
        <v>105</v>
      </c>
      <c r="I44" s="40" t="s">
        <v>139</v>
      </c>
      <c r="J44" s="40" t="s">
        <v>110</v>
      </c>
      <c r="K44" s="40" t="s">
        <v>130</v>
      </c>
      <c r="L44" s="40" t="s">
        <v>109</v>
      </c>
      <c r="M44" s="40">
        <v>0</v>
      </c>
      <c r="N44" s="40">
        <v>0</v>
      </c>
      <c r="O44" s="33" t="s">
        <v>39</v>
      </c>
      <c r="P44" s="40">
        <v>0</v>
      </c>
      <c r="Q44" s="33" t="s">
        <v>38</v>
      </c>
      <c r="S44" s="40" t="s">
        <v>105</v>
      </c>
      <c r="T44" s="40" t="str">
        <f t="shared" si="3"/>
        <v>11Y</v>
      </c>
      <c r="U44" s="40" t="s">
        <v>110</v>
      </c>
      <c r="V44" s="40" t="s">
        <v>108</v>
      </c>
      <c r="W44" s="40" t="s">
        <v>109</v>
      </c>
      <c r="X44" s="40">
        <v>0</v>
      </c>
      <c r="Y44" s="40">
        <v>0</v>
      </c>
      <c r="Z44" s="33" t="str">
        <f>""</f>
        <v/>
      </c>
      <c r="AA44" s="51">
        <v>1.423E-2</v>
      </c>
      <c r="AB44" s="33" t="s">
        <v>38</v>
      </c>
      <c r="AC44" s="53"/>
      <c r="AD44" s="33" t="str">
        <f t="shared" si="2"/>
        <v>discount-EUR-OIS</v>
      </c>
      <c r="AE44" s="54">
        <f>[1]!obGet([1]!obCall("",AP44,IF(OR(AD44=Q44,AD44=AB44),"getPayment","getFixing"),[1]!obMake("","int",[1]!obGet([1]!obCall("",AP44,"getNumberOfPeriods"))-1)))</f>
        <v>11.013698630136986</v>
      </c>
      <c r="AG44" s="55" t="str">
        <f>[1]!obMake(AG$15&amp;"-"&amp;ROW(),"int",$F44)</f>
        <v>spot date-44 
[9662]</v>
      </c>
      <c r="AH44" s="55" t="str">
        <f>[1]!obMake(AH$15&amp;"-"&amp;ROW(),"String",$H44)</f>
        <v>start offset rec-44 
[8828]</v>
      </c>
      <c r="AI44" s="55" t="str">
        <f>[1]!obMake(AI$15&amp;"-"&amp;ROW(),"String",$I44)</f>
        <v>maturity rec-44 
[8258]</v>
      </c>
      <c r="AK44" s="55" t="str">
        <f>[1]!obMake(AK$15&amp;"-"&amp;ROW(),"String",$S44)</f>
        <v>start offset pay-44 
[9318]</v>
      </c>
      <c r="AL44" s="55" t="str">
        <f>[1]!obMake(AL$15&amp;"-"&amp;ROW(),"String",$T44)</f>
        <v>maturity pay-44 
[9536]</v>
      </c>
      <c r="AN44" s="55" t="str">
        <f>[1]!obMake(AN$15&amp;"-"&amp;ROW(),"String",D44)</f>
        <v>symbol-44 
[8827]</v>
      </c>
      <c r="AO44" s="55" t="str">
        <f>[1]!obMake(AO$15&amp;"-"&amp;ROW(),"String",E44)</f>
        <v>type-44 
[8257]</v>
      </c>
      <c r="AP44" s="55" t="str">
        <f>[1]!obCall(AP$15&amp;"-"&amp;ROW(),obLibs&amp;"net.finmath.time.ScheduleGenerator","createScheduleFromConventions",$H$8,$AG44,$AH44:$AI44,[1]!obMake("","String",$J44),[1]!obMake("","String",$K44),$H$9,[1]!obMake("","String",$L44),$H$10,[1]!obMake("","int",$M44),[1]!obMake("","int",$N44))</f>
        <v>tenor rec-44 
[13645]</v>
      </c>
      <c r="AQ44" s="55" t="str">
        <f>[1]!obMake(AQ$15&amp;"-"&amp;ROW(),"String",O44)</f>
        <v>forward rec-44 
[9788]</v>
      </c>
      <c r="AR44" s="55" t="str">
        <f>[1]!obMake(AR$15&amp;"-"&amp;ROW(),"double",P44)</f>
        <v>spread rec-44 
[8826]</v>
      </c>
      <c r="AS44" s="55" t="str">
        <f>[1]!obMake(AS$15&amp;"-"&amp;ROW(),"String",Q44)</f>
        <v>discount rec-44 
[8256]</v>
      </c>
      <c r="AT44" s="55" t="str">
        <f>[1]!obCall(AT$15&amp;"-"&amp;ROW(),obLibs&amp;"net.finmath.time.ScheduleGenerator","createScheduleFromConventions",$H$8,$AG44,$AK44:$AL44,[1]!obMake("","String",$U44),[1]!obMake("","String",$V44),$H$9,[1]!obMake("","String",$L44),$H$10,[1]!obMake("","int",$X44),[1]!obMake("","int",$Y44))</f>
        <v>tenor pay-44 
[12295]</v>
      </c>
      <c r="AU44" s="55" t="str">
        <f>[1]!obMake(AU$15&amp;"-"&amp;ROW(),"String",Z44)</f>
        <v>forward pay-44 
[9717]</v>
      </c>
      <c r="AV44" s="55" t="str">
        <f>[1]!obMake(AV$15&amp;"-"&amp;ROW(),"double",AA44)</f>
        <v>spread pay-44 
[8825]</v>
      </c>
      <c r="AW44" s="55" t="str">
        <f>[1]!obMake(AW$15&amp;"-"&amp;ROW(),"String",AB44)</f>
        <v>disocunt pay-44 
[8255]</v>
      </c>
      <c r="AX44" s="55" t="str">
        <f>[1]!obMake(AX$15&amp;"-"&amp;ROW(),"String",AD44)</f>
        <v>calibration curve-44 
[9317]</v>
      </c>
      <c r="AY44" s="55" t="str">
        <f>[1]!obMake(AY$15&amp;"-"&amp;ROW(),"double",AE44)</f>
        <v>calibration time-44 
[13649]</v>
      </c>
      <c r="JJ44" s="14"/>
      <c r="JK44" s="14"/>
      <c r="JL44" s="14"/>
      <c r="JM44" s="14"/>
      <c r="JN44" s="14"/>
      <c r="JO44" s="14"/>
    </row>
    <row r="45" spans="1:275" ht="13.2" customHeight="1" x14ac:dyDescent="0.25">
      <c r="A45" s="48" t="str">
        <f t="shared" si="0"/>
        <v>discount-EUR-OIS-12Y</v>
      </c>
      <c r="B45" s="49" t="str">
        <f>[1]!obMake("calibItem-"&amp;ROW(),obLibs&amp;"net.finmath.marketdata.calibration.CalibratedCurves$CalibrationSpec",AN45:AY45)</f>
        <v>calibItem-45 
[12899]</v>
      </c>
      <c r="C45" s="49">
        <f>[1]!obGet([1]!obCall("",[1]!obCall("",$B$11,"getCalibrationProductForSpec",B45),"getValue",[1]!obCall("",$B$11,"getModel")))</f>
        <v>-1.2023716193152588E-13</v>
      </c>
      <c r="D45" s="14" t="str">
        <f t="shared" si="1"/>
        <v>discount-EUR-OIS-12Y</v>
      </c>
      <c r="E45" s="14" t="s">
        <v>125</v>
      </c>
      <c r="F45" s="40">
        <v>2</v>
      </c>
      <c r="H45" s="40" t="s">
        <v>105</v>
      </c>
      <c r="I45" s="40" t="s">
        <v>140</v>
      </c>
      <c r="J45" s="40" t="s">
        <v>110</v>
      </c>
      <c r="K45" s="40" t="s">
        <v>130</v>
      </c>
      <c r="L45" s="40" t="s">
        <v>109</v>
      </c>
      <c r="M45" s="40">
        <v>0</v>
      </c>
      <c r="N45" s="40">
        <v>0</v>
      </c>
      <c r="O45" s="33" t="s">
        <v>39</v>
      </c>
      <c r="P45" s="40">
        <v>0</v>
      </c>
      <c r="Q45" s="33" t="s">
        <v>38</v>
      </c>
      <c r="S45" s="40" t="s">
        <v>105</v>
      </c>
      <c r="T45" s="40" t="str">
        <f t="shared" si="3"/>
        <v>12Y</v>
      </c>
      <c r="U45" s="40" t="s">
        <v>110</v>
      </c>
      <c r="V45" s="40" t="s">
        <v>108</v>
      </c>
      <c r="W45" s="40" t="s">
        <v>109</v>
      </c>
      <c r="X45" s="40">
        <v>0</v>
      </c>
      <c r="Y45" s="40">
        <v>0</v>
      </c>
      <c r="Z45" s="33" t="str">
        <f>""</f>
        <v/>
      </c>
      <c r="AA45" s="51">
        <v>1.52E-2</v>
      </c>
      <c r="AB45" s="33" t="s">
        <v>38</v>
      </c>
      <c r="AC45" s="53"/>
      <c r="AD45" s="33" t="str">
        <f t="shared" si="2"/>
        <v>discount-EUR-OIS</v>
      </c>
      <c r="AE45" s="54">
        <f>[1]!obGet([1]!obCall("",AP45,IF(OR(AD45=Q45,AD45=AB45),"getPayment","getFixing"),[1]!obMake("","int",[1]!obGet([1]!obCall("",AP45,"getNumberOfPeriods"))-1)))</f>
        <v>12.013698630136986</v>
      </c>
      <c r="AG45" s="55" t="str">
        <f>[1]!obMake(AG$15&amp;"-"&amp;ROW(),"int",$F45)</f>
        <v>spot date-45 
[9535]</v>
      </c>
      <c r="AH45" s="55" t="str">
        <f>[1]!obMake(AH$15&amp;"-"&amp;ROW(),"String",$H45)</f>
        <v>start offset rec-45 
[8824]</v>
      </c>
      <c r="AI45" s="55" t="str">
        <f>[1]!obMake(AI$15&amp;"-"&amp;ROW(),"String",$I45)</f>
        <v>maturity rec-45 
[8254]</v>
      </c>
      <c r="AK45" s="55" t="str">
        <f>[1]!obMake(AK$15&amp;"-"&amp;ROW(),"String",$S45)</f>
        <v>start offset pay-45 
[9316]</v>
      </c>
      <c r="AL45" s="55" t="str">
        <f>[1]!obMake(AL$15&amp;"-"&amp;ROW(),"String",$T45)</f>
        <v>maturity pay-45 
[9787]</v>
      </c>
      <c r="AN45" s="55" t="str">
        <f>[1]!obMake(AN$15&amp;"-"&amp;ROW(),"String",D45)</f>
        <v>symbol-45 
[8823]</v>
      </c>
      <c r="AO45" s="55" t="str">
        <f>[1]!obMake(AO$15&amp;"-"&amp;ROW(),"String",E45)</f>
        <v>type-45 
[8253]</v>
      </c>
      <c r="AP45" s="55" t="str">
        <f>[1]!obCall(AP$15&amp;"-"&amp;ROW(),obLibs&amp;"net.finmath.time.ScheduleGenerator","createScheduleFromConventions",$H$8,$AG45,$AH45:$AI45,[1]!obMake("","String",$J45),[1]!obMake("","String",$K45),$H$9,[1]!obMake("","String",$L45),$H$10,[1]!obMake("","int",$M45),[1]!obMake("","int",$N45))</f>
        <v>tenor rec-45 
[11655]</v>
      </c>
      <c r="AQ45" s="55" t="str">
        <f>[1]!obMake(AQ$15&amp;"-"&amp;ROW(),"String",O45)</f>
        <v>forward rec-45 
[9592]</v>
      </c>
      <c r="AR45" s="55" t="str">
        <f>[1]!obMake(AR$15&amp;"-"&amp;ROW(),"double",P45)</f>
        <v>spread rec-45 
[8822]</v>
      </c>
      <c r="AS45" s="55" t="str">
        <f>[1]!obMake(AS$15&amp;"-"&amp;ROW(),"String",Q45)</f>
        <v>discount rec-45 
[8252]</v>
      </c>
      <c r="AT45" s="55" t="str">
        <f>[1]!obCall(AT$15&amp;"-"&amp;ROW(),obLibs&amp;"net.finmath.time.ScheduleGenerator","createScheduleFromConventions",$H$8,$AG45,$AK45:$AL45,[1]!obMake("","String",$U45),[1]!obMake("","String",$V45),$H$9,[1]!obMake("","String",$L45),$H$10,[1]!obMake("","int",$X45),[1]!obMake("","int",$Y45))</f>
        <v>tenor pay-45 
[12898]</v>
      </c>
      <c r="AU45" s="55" t="str">
        <f>[1]!obMake(AU$15&amp;"-"&amp;ROW(),"String",Z45)</f>
        <v>forward pay-45 
[9660]</v>
      </c>
      <c r="AV45" s="55" t="str">
        <f>[1]!obMake(AV$15&amp;"-"&amp;ROW(),"double",AA45)</f>
        <v>spread pay-45 
[8821]</v>
      </c>
      <c r="AW45" s="55" t="str">
        <f>[1]!obMake(AW$15&amp;"-"&amp;ROW(),"String",AB45)</f>
        <v>disocunt pay-45 
[8251]</v>
      </c>
      <c r="AX45" s="55" t="str">
        <f>[1]!obMake(AX$15&amp;"-"&amp;ROW(),"String",AD45)</f>
        <v>calibration curve-45 
[9315]</v>
      </c>
      <c r="AY45" s="55" t="str">
        <f>[1]!obMake(AY$15&amp;"-"&amp;ROW(),"double",AE45)</f>
        <v>calibration time-45 
[11659]</v>
      </c>
      <c r="JJ45" s="14"/>
      <c r="JK45" s="14"/>
      <c r="JL45" s="14"/>
      <c r="JM45" s="14"/>
      <c r="JN45" s="14"/>
      <c r="JO45" s="14"/>
    </row>
    <row r="46" spans="1:275" ht="13.2" customHeight="1" x14ac:dyDescent="0.25">
      <c r="A46" s="48" t="str">
        <f t="shared" si="0"/>
        <v>discount-EUR-OIS-15Y</v>
      </c>
      <c r="B46" s="49" t="str">
        <f>[1]!obMake("calibItem-"&amp;ROW(),obLibs&amp;"net.finmath.marketdata.calibration.CalibratedCurves$CalibrationSpec",AN46:AY46)</f>
        <v>calibItem-46 
[13661]</v>
      </c>
      <c r="C46" s="49">
        <f>[1]!obGet([1]!obCall("",[1]!obCall("",$B$11,"getCalibrationProductForSpec",B46),"getValue",[1]!obCall("",$B$11,"getModel")))</f>
        <v>1.5210056495493116E-14</v>
      </c>
      <c r="D46" s="14" t="str">
        <f t="shared" si="1"/>
        <v>discount-EUR-OIS-15Y</v>
      </c>
      <c r="E46" s="14" t="s">
        <v>125</v>
      </c>
      <c r="F46" s="40">
        <v>2</v>
      </c>
      <c r="H46" s="40" t="s">
        <v>105</v>
      </c>
      <c r="I46" s="40" t="s">
        <v>141</v>
      </c>
      <c r="J46" s="40" t="s">
        <v>110</v>
      </c>
      <c r="K46" s="40" t="s">
        <v>130</v>
      </c>
      <c r="L46" s="40" t="s">
        <v>109</v>
      </c>
      <c r="M46" s="40">
        <v>0</v>
      </c>
      <c r="N46" s="40">
        <v>0</v>
      </c>
      <c r="O46" s="33" t="s">
        <v>39</v>
      </c>
      <c r="P46" s="40">
        <v>0</v>
      </c>
      <c r="Q46" s="33" t="s">
        <v>38</v>
      </c>
      <c r="S46" s="40" t="s">
        <v>105</v>
      </c>
      <c r="T46" s="40" t="str">
        <f t="shared" si="3"/>
        <v>15Y</v>
      </c>
      <c r="U46" s="40" t="s">
        <v>110</v>
      </c>
      <c r="V46" s="40" t="s">
        <v>108</v>
      </c>
      <c r="W46" s="40" t="s">
        <v>109</v>
      </c>
      <c r="X46" s="40">
        <v>0</v>
      </c>
      <c r="Y46" s="40">
        <v>0</v>
      </c>
      <c r="Z46" s="33" t="str">
        <f>""</f>
        <v/>
      </c>
      <c r="AA46" s="51">
        <v>1.7229999999999999E-2</v>
      </c>
      <c r="AB46" s="33" t="s">
        <v>38</v>
      </c>
      <c r="AC46" s="53"/>
      <c r="AD46" s="33" t="str">
        <f t="shared" si="2"/>
        <v>discount-EUR-OIS</v>
      </c>
      <c r="AE46" s="54">
        <f>[1]!obGet([1]!obCall("",AP46,IF(OR(AD46=Q46,AD46=AB46),"getPayment","getFixing"),[1]!obMake("","int",[1]!obGet([1]!obCall("",AP46,"getNumberOfPeriods"))-1)))</f>
        <v>15.016438356164384</v>
      </c>
      <c r="AG46" s="55" t="str">
        <f>[1]!obMake(AG$15&amp;"-"&amp;ROW(),"int",$F46)</f>
        <v>spot date-46 
[9786]</v>
      </c>
      <c r="AH46" s="55" t="str">
        <f>[1]!obMake(AH$15&amp;"-"&amp;ROW(),"String",$H46)</f>
        <v>start offset rec-46 
[8820]</v>
      </c>
      <c r="AI46" s="55" t="str">
        <f>[1]!obMake(AI$15&amp;"-"&amp;ROW(),"String",$I46)</f>
        <v>maturity rec-46 
[8250]</v>
      </c>
      <c r="AK46" s="55" t="str">
        <f>[1]!obMake(AK$15&amp;"-"&amp;ROW(),"String",$S46)</f>
        <v>start offset pay-46 
[9314]</v>
      </c>
      <c r="AL46" s="55" t="str">
        <f>[1]!obMake(AL$15&amp;"-"&amp;ROW(),"String",$T46)</f>
        <v>maturity pay-46 
[9839]</v>
      </c>
      <c r="AN46" s="55" t="str">
        <f>[1]!obMake(AN$15&amp;"-"&amp;ROW(),"String",D46)</f>
        <v>symbol-46 
[8819]</v>
      </c>
      <c r="AO46" s="55" t="str">
        <f>[1]!obMake(AO$15&amp;"-"&amp;ROW(),"String",E46)</f>
        <v>type-46 
[8249]</v>
      </c>
      <c r="AP46" s="55" t="str">
        <f>[1]!obCall(AP$15&amp;"-"&amp;ROW(),obLibs&amp;"net.finmath.time.ScheduleGenerator","createScheduleFromConventions",$H$8,$AG46,$AH46:$AI46,[1]!obMake("","String",$J46),[1]!obMake("","String",$K46),$H$9,[1]!obMake("","String",$L46),$H$10,[1]!obMake("","int",$M46),[1]!obMake("","int",$N46))</f>
        <v>tenor rec-46 
[13656]</v>
      </c>
      <c r="AQ46" s="55" t="str">
        <f>[1]!obMake(AQ$15&amp;"-"&amp;ROW(),"String",O46)</f>
        <v>forward rec-46 
[9659]</v>
      </c>
      <c r="AR46" s="55" t="str">
        <f>[1]!obMake(AR$15&amp;"-"&amp;ROW(),"double",P46)</f>
        <v>spread rec-46 
[8818]</v>
      </c>
      <c r="AS46" s="55" t="str">
        <f>[1]!obMake(AS$15&amp;"-"&amp;ROW(),"String",Q46)</f>
        <v>discount rec-46 
[8248]</v>
      </c>
      <c r="AT46" s="55" t="str">
        <f>[1]!obCall(AT$15&amp;"-"&amp;ROW(),obLibs&amp;"net.finmath.time.ScheduleGenerator","createScheduleFromConventions",$H$8,$AG46,$AK46:$AL46,[1]!obMake("","String",$U46),[1]!obMake("","String",$V46),$H$9,[1]!obMake("","String",$L46),$H$10,[1]!obMake("","int",$X46),[1]!obMake("","int",$Y46))</f>
        <v>tenor pay-46 
[12289]</v>
      </c>
      <c r="AU46" s="55" t="str">
        <f>[1]!obMake(AU$15&amp;"-"&amp;ROW(),"String",Z46)</f>
        <v>forward pay-46 
[9533]</v>
      </c>
      <c r="AV46" s="55" t="str">
        <f>[1]!obMake(AV$15&amp;"-"&amp;ROW(),"double",AA46)</f>
        <v>spread pay-46 
[8817]</v>
      </c>
      <c r="AW46" s="55" t="str">
        <f>[1]!obMake(AW$15&amp;"-"&amp;ROW(),"String",AB46)</f>
        <v>disocunt pay-46 
[8247]</v>
      </c>
      <c r="AX46" s="55" t="str">
        <f>[1]!obMake(AX$15&amp;"-"&amp;ROW(),"String",AD46)</f>
        <v>calibration curve-46 
[9313]</v>
      </c>
      <c r="AY46" s="55" t="str">
        <f>[1]!obMake(AY$15&amp;"-"&amp;ROW(),"double",AE46)</f>
        <v>calibration time-46 
[13660]</v>
      </c>
      <c r="JJ46" s="14"/>
      <c r="JK46" s="14"/>
      <c r="JL46" s="14"/>
      <c r="JM46" s="14"/>
      <c r="JN46" s="14"/>
      <c r="JO46" s="14"/>
    </row>
    <row r="47" spans="1:275" ht="13.2" customHeight="1" x14ac:dyDescent="0.25">
      <c r="A47" s="48" t="str">
        <f t="shared" si="0"/>
        <v>discount-EUR-OIS-20Y</v>
      </c>
      <c r="B47" s="49" t="str">
        <f>[1]!obMake("calibItem-"&amp;ROW(),obLibs&amp;"net.finmath.marketdata.calibration.CalibratedCurves$CalibrationSpec",AN47:AY47)</f>
        <v>calibItem-47 
[12906]</v>
      </c>
      <c r="C47" s="49">
        <f>[1]!obGet([1]!obCall("",[1]!obCall("",$B$11,"getCalibrationProductForSpec",B47),"getValue",[1]!obCall("",$B$11,"getModel")))</f>
        <v>-1.2434498740841088E-14</v>
      </c>
      <c r="D47" s="14" t="str">
        <f t="shared" si="1"/>
        <v>discount-EUR-OIS-20Y</v>
      </c>
      <c r="E47" s="14" t="s">
        <v>125</v>
      </c>
      <c r="F47" s="40">
        <v>2</v>
      </c>
      <c r="H47" s="40" t="s">
        <v>105</v>
      </c>
      <c r="I47" s="40" t="s">
        <v>142</v>
      </c>
      <c r="J47" s="40" t="s">
        <v>110</v>
      </c>
      <c r="K47" s="40" t="s">
        <v>130</v>
      </c>
      <c r="L47" s="40" t="s">
        <v>109</v>
      </c>
      <c r="M47" s="40">
        <v>0</v>
      </c>
      <c r="N47" s="40">
        <v>0</v>
      </c>
      <c r="O47" s="33" t="s">
        <v>39</v>
      </c>
      <c r="P47" s="40">
        <v>0</v>
      </c>
      <c r="Q47" s="33" t="s">
        <v>38</v>
      </c>
      <c r="S47" s="40" t="s">
        <v>105</v>
      </c>
      <c r="T47" s="40" t="str">
        <f t="shared" si="3"/>
        <v>20Y</v>
      </c>
      <c r="U47" s="40" t="s">
        <v>110</v>
      </c>
      <c r="V47" s="40" t="s">
        <v>108</v>
      </c>
      <c r="W47" s="40" t="s">
        <v>109</v>
      </c>
      <c r="X47" s="40">
        <v>0</v>
      </c>
      <c r="Y47" s="40">
        <v>0</v>
      </c>
      <c r="Z47" s="33" t="str">
        <f>""</f>
        <v/>
      </c>
      <c r="AA47" s="51">
        <v>1.8259999999999998E-2</v>
      </c>
      <c r="AB47" s="33" t="s">
        <v>38</v>
      </c>
      <c r="AC47" s="53"/>
      <c r="AD47" s="33" t="str">
        <f t="shared" si="2"/>
        <v>discount-EUR-OIS</v>
      </c>
      <c r="AE47" s="54">
        <f>[1]!obGet([1]!obCall("",AP47,IF(OR(AD47=Q47,AD47=AB47),"getPayment","getFixing"),[1]!obMake("","int",[1]!obGet([1]!obCall("",AP47,"getNumberOfPeriods"))-1)))</f>
        <v>20.019178082191782</v>
      </c>
      <c r="AG47" s="55" t="str">
        <f>[1]!obMake(AG$15&amp;"-"&amp;ROW(),"int",$F47)</f>
        <v>spot date-47 
[9716]</v>
      </c>
      <c r="AH47" s="55" t="str">
        <f>[1]!obMake(AH$15&amp;"-"&amp;ROW(),"String",$H47)</f>
        <v>start offset rec-47 
[8816]</v>
      </c>
      <c r="AI47" s="55" t="str">
        <f>[1]!obMake(AI$15&amp;"-"&amp;ROW(),"String",$I47)</f>
        <v>maturity rec-47 
[8246]</v>
      </c>
      <c r="AK47" s="55" t="str">
        <f>[1]!obMake(AK$15&amp;"-"&amp;ROW(),"String",$S47)</f>
        <v>start offset pay-47 
[9312]</v>
      </c>
      <c r="AL47" s="55" t="str">
        <f>[1]!obMake(AL$15&amp;"-"&amp;ROW(),"String",$T47)</f>
        <v>maturity pay-47 
[9658]</v>
      </c>
      <c r="AN47" s="55" t="str">
        <f>[1]!obMake(AN$15&amp;"-"&amp;ROW(),"String",D47)</f>
        <v>symbol-47 
[8815]</v>
      </c>
      <c r="AO47" s="55" t="str">
        <f>[1]!obMake(AO$15&amp;"-"&amp;ROW(),"String",E47)</f>
        <v>type-47 
[8245]</v>
      </c>
      <c r="AP47" s="55" t="str">
        <f>[1]!obCall(AP$15&amp;"-"&amp;ROW(),obLibs&amp;"net.finmath.time.ScheduleGenerator","createScheduleFromConventions",$H$8,$AG47,$AH47:$AI47,[1]!obMake("","String",$J47),[1]!obMake("","String",$K47),$H$9,[1]!obMake("","String",$L47),$H$10,[1]!obMake("","int",$M47),[1]!obMake("","int",$N47))</f>
        <v>tenor rec-47 
[11645]</v>
      </c>
      <c r="AQ47" s="55" t="str">
        <f>[1]!obMake(AQ$15&amp;"-"&amp;ROW(),"String",O47)</f>
        <v>forward rec-47 
[9532]</v>
      </c>
      <c r="AR47" s="55" t="str">
        <f>[1]!obMake(AR$15&amp;"-"&amp;ROW(),"double",P47)</f>
        <v>spread rec-47 
[8814]</v>
      </c>
      <c r="AS47" s="55" t="str">
        <f>[1]!obMake(AS$15&amp;"-"&amp;ROW(),"String",Q47)</f>
        <v>discount rec-47 
[8244]</v>
      </c>
      <c r="AT47" s="55" t="str">
        <f>[1]!obCall(AT$15&amp;"-"&amp;ROW(),obLibs&amp;"net.finmath.time.ScheduleGenerator","createScheduleFromConventions",$H$8,$AG47,$AK47:$AL47,[1]!obMake("","String",$U47),[1]!obMake("","String",$V47),$H$9,[1]!obMake("","String",$L47),$H$10,[1]!obMake("","int",$X47),[1]!obMake("","int",$Y47))</f>
        <v>tenor pay-47 
[12905]</v>
      </c>
      <c r="AU47" s="55" t="str">
        <f>[1]!obMake(AU$15&amp;"-"&amp;ROW(),"String",Z47)</f>
        <v>forward pay-47 
[9784]</v>
      </c>
      <c r="AV47" s="55" t="str">
        <f>[1]!obMake(AV$15&amp;"-"&amp;ROW(),"double",AA47)</f>
        <v>spread pay-47 
[8813]</v>
      </c>
      <c r="AW47" s="55" t="str">
        <f>[1]!obMake(AW$15&amp;"-"&amp;ROW(),"String",AB47)</f>
        <v>disocunt pay-47 
[8243]</v>
      </c>
      <c r="AX47" s="55" t="str">
        <f>[1]!obMake(AX$15&amp;"-"&amp;ROW(),"String",AD47)</f>
        <v>calibration curve-47 
[9311]</v>
      </c>
      <c r="AY47" s="55" t="str">
        <f>[1]!obMake(AY$15&amp;"-"&amp;ROW(),"double",AE47)</f>
        <v>calibration time-47 
[11649]</v>
      </c>
      <c r="JJ47" s="14"/>
      <c r="JK47" s="14"/>
      <c r="JL47" s="14"/>
      <c r="JM47" s="14"/>
      <c r="JN47" s="14"/>
      <c r="JO47" s="14"/>
    </row>
    <row r="48" spans="1:275" ht="13.2" customHeight="1" x14ac:dyDescent="0.25">
      <c r="A48" s="48" t="str">
        <f t="shared" ref="A48:A79" si="4">D48</f>
        <v>discount-EUR-OIS-25Y</v>
      </c>
      <c r="B48" s="49" t="str">
        <f>[1]!obMake("calibItem-"&amp;ROW(),obLibs&amp;"net.finmath.marketdata.calibration.CalibratedCurves$CalibrationSpec",AN48:AY48)</f>
        <v>calibItem-48 
[13672]</v>
      </c>
      <c r="C48" s="49">
        <f>[1]!obGet([1]!obCall("",[1]!obCall("",$B$11,"getCalibrationProductForSpec",B48),"getValue",[1]!obCall("",$B$11,"getModel")))</f>
        <v>2.1538328176099739E-14</v>
      </c>
      <c r="D48" s="14" t="str">
        <f t="shared" si="1"/>
        <v>discount-EUR-OIS-25Y</v>
      </c>
      <c r="E48" s="14" t="s">
        <v>125</v>
      </c>
      <c r="F48" s="40">
        <v>2</v>
      </c>
      <c r="H48" s="40" t="s">
        <v>105</v>
      </c>
      <c r="I48" s="40" t="s">
        <v>143</v>
      </c>
      <c r="J48" s="40" t="s">
        <v>110</v>
      </c>
      <c r="K48" s="40" t="s">
        <v>130</v>
      </c>
      <c r="L48" s="40" t="s">
        <v>109</v>
      </c>
      <c r="M48" s="40">
        <v>0</v>
      </c>
      <c r="N48" s="40">
        <v>0</v>
      </c>
      <c r="O48" s="33" t="s">
        <v>39</v>
      </c>
      <c r="P48" s="40">
        <v>0</v>
      </c>
      <c r="Q48" s="33" t="s">
        <v>38</v>
      </c>
      <c r="S48" s="40" t="s">
        <v>105</v>
      </c>
      <c r="T48" s="40" t="str">
        <f t="shared" si="3"/>
        <v>25Y</v>
      </c>
      <c r="U48" s="40" t="s">
        <v>110</v>
      </c>
      <c r="V48" s="40" t="s">
        <v>108</v>
      </c>
      <c r="W48" s="40" t="s">
        <v>109</v>
      </c>
      <c r="X48" s="40">
        <v>0</v>
      </c>
      <c r="Y48" s="40">
        <v>0</v>
      </c>
      <c r="Z48" s="33" t="str">
        <f>""</f>
        <v/>
      </c>
      <c r="AA48" s="51">
        <v>1.8769999999999998E-2</v>
      </c>
      <c r="AB48" s="33" t="s">
        <v>38</v>
      </c>
      <c r="AC48" s="53"/>
      <c r="AD48" s="33" t="str">
        <f t="shared" si="2"/>
        <v>discount-EUR-OIS</v>
      </c>
      <c r="AE48" s="54">
        <f>[1]!obGet([1]!obCall("",AP48,IF(OR(AD48=Q48,AD48=AB48),"getPayment","getFixing"),[1]!obMake("","int",[1]!obGet([1]!obCall("",AP48,"getNumberOfPeriods"))-1)))</f>
        <v>25.024657534246575</v>
      </c>
      <c r="AG48" s="55" t="str">
        <f>[1]!obMake(AG$15&amp;"-"&amp;ROW(),"int",$F48)</f>
        <v>spot date-48 
[9657]</v>
      </c>
      <c r="AH48" s="55" t="str">
        <f>[1]!obMake(AH$15&amp;"-"&amp;ROW(),"String",$H48)</f>
        <v>start offset rec-48 
[8812]</v>
      </c>
      <c r="AI48" s="55" t="str">
        <f>[1]!obMake(AI$15&amp;"-"&amp;ROW(),"String",$I48)</f>
        <v>maturity rec-48 
[8242]</v>
      </c>
      <c r="AK48" s="55" t="str">
        <f>[1]!obMake(AK$15&amp;"-"&amp;ROW(),"String",$S48)</f>
        <v>start offset pay-48 
[9310]</v>
      </c>
      <c r="AL48" s="55" t="str">
        <f>[1]!obMake(AL$15&amp;"-"&amp;ROW(),"String",$T48)</f>
        <v>maturity pay-48 
[9531]</v>
      </c>
      <c r="AN48" s="55" t="str">
        <f>[1]!obMake(AN$15&amp;"-"&amp;ROW(),"String",D48)</f>
        <v>symbol-48 
[8811]</v>
      </c>
      <c r="AO48" s="55" t="str">
        <f>[1]!obMake(AO$15&amp;"-"&amp;ROW(),"String",E48)</f>
        <v>type-48 
[8241]</v>
      </c>
      <c r="AP48" s="55" t="str">
        <f>[1]!obCall(AP$15&amp;"-"&amp;ROW(),obLibs&amp;"net.finmath.time.ScheduleGenerator","createScheduleFromConventions",$H$8,$AG48,$AH48:$AI48,[1]!obMake("","String",$J48),[1]!obMake("","String",$K48),$H$9,[1]!obMake("","String",$L48),$H$10,[1]!obMake("","int",$M48),[1]!obMake("","int",$N48))</f>
        <v>tenor rec-48 
[13667]</v>
      </c>
      <c r="AQ48" s="55" t="str">
        <f>[1]!obMake(AQ$15&amp;"-"&amp;ROW(),"String",O48)</f>
        <v>forward rec-48 
[9783]</v>
      </c>
      <c r="AR48" s="55" t="str">
        <f>[1]!obMake(AR$15&amp;"-"&amp;ROW(),"double",P48)</f>
        <v>spread rec-48 
[8810]</v>
      </c>
      <c r="AS48" s="55" t="str">
        <f>[1]!obMake(AS$15&amp;"-"&amp;ROW(),"String",Q48)</f>
        <v>discount rec-48 
[8240]</v>
      </c>
      <c r="AT48" s="55" t="str">
        <f>[1]!obCall(AT$15&amp;"-"&amp;ROW(),obLibs&amp;"net.finmath.time.ScheduleGenerator","createScheduleFromConventions",$H$8,$AG48,$AK48:$AL48,[1]!obMake("","String",$U48),[1]!obMake("","String",$V48),$H$9,[1]!obMake("","String",$L48),$H$10,[1]!obMake("","int",$X48),[1]!obMake("","int",$Y48))</f>
        <v>tenor pay-48 
[12283]</v>
      </c>
      <c r="AU48" s="55" t="str">
        <f>[1]!obMake(AU$15&amp;"-"&amp;ROW(),"String",Z48)</f>
        <v>forward pay-48 
[9715]</v>
      </c>
      <c r="AV48" s="55" t="str">
        <f>[1]!obMake(AV$15&amp;"-"&amp;ROW(),"double",AA48)</f>
        <v>spread pay-48 
[8809]</v>
      </c>
      <c r="AW48" s="55" t="str">
        <f>[1]!obMake(AW$15&amp;"-"&amp;ROW(),"String",AB48)</f>
        <v>disocunt pay-48 
[8239]</v>
      </c>
      <c r="AX48" s="55" t="str">
        <f>[1]!obMake(AX$15&amp;"-"&amp;ROW(),"String",AD48)</f>
        <v>calibration curve-48 
[9309]</v>
      </c>
      <c r="AY48" s="55" t="str">
        <f>[1]!obMake(AY$15&amp;"-"&amp;ROW(),"double",AE48)</f>
        <v>calibration time-48 
[13671]</v>
      </c>
      <c r="JJ48" s="14"/>
      <c r="JK48" s="14"/>
      <c r="JL48" s="14"/>
      <c r="JM48" s="14"/>
      <c r="JN48" s="14"/>
      <c r="JO48" s="14"/>
    </row>
    <row r="49" spans="1:275" ht="13.2" customHeight="1" x14ac:dyDescent="0.25">
      <c r="A49" s="48" t="str">
        <f t="shared" si="4"/>
        <v>discount-EUR-OIS-30Y</v>
      </c>
      <c r="B49" s="49" t="str">
        <f>[1]!obMake("calibItem-"&amp;ROW(),obLibs&amp;"net.finmath.marketdata.calibration.CalibratedCurves$CalibrationSpec",AN49:AY49)</f>
        <v>calibItem-49 
[12913]</v>
      </c>
      <c r="C49" s="49">
        <f>[1]!obGet([1]!obCall("",[1]!obCall("",$B$11,"getCalibrationProductForSpec",B49),"getValue",[1]!obCall("",$B$11,"getModel")))</f>
        <v>-3.7747585463267584E-15</v>
      </c>
      <c r="D49" s="14" t="str">
        <f t="shared" si="1"/>
        <v>discount-EUR-OIS-30Y</v>
      </c>
      <c r="E49" s="14" t="s">
        <v>125</v>
      </c>
      <c r="F49" s="40">
        <v>2</v>
      </c>
      <c r="H49" s="40" t="s">
        <v>105</v>
      </c>
      <c r="I49" s="40" t="s">
        <v>144</v>
      </c>
      <c r="J49" s="40" t="s">
        <v>110</v>
      </c>
      <c r="K49" s="40" t="s">
        <v>130</v>
      </c>
      <c r="L49" s="40" t="s">
        <v>109</v>
      </c>
      <c r="M49" s="40">
        <v>0</v>
      </c>
      <c r="N49" s="40">
        <v>0</v>
      </c>
      <c r="O49" s="33" t="s">
        <v>39</v>
      </c>
      <c r="P49" s="40">
        <v>0</v>
      </c>
      <c r="Q49" s="33" t="s">
        <v>38</v>
      </c>
      <c r="S49" s="40" t="s">
        <v>105</v>
      </c>
      <c r="T49" s="40" t="str">
        <f t="shared" si="3"/>
        <v>30Y</v>
      </c>
      <c r="U49" s="40" t="s">
        <v>110</v>
      </c>
      <c r="V49" s="40" t="s">
        <v>108</v>
      </c>
      <c r="W49" s="40" t="s">
        <v>109</v>
      </c>
      <c r="X49" s="40">
        <v>0</v>
      </c>
      <c r="Y49" s="40">
        <v>0</v>
      </c>
      <c r="Z49" s="33" t="str">
        <f>""</f>
        <v/>
      </c>
      <c r="AA49" s="51">
        <v>1.9099999999999999E-2</v>
      </c>
      <c r="AB49" s="33" t="s">
        <v>38</v>
      </c>
      <c r="AC49" s="53"/>
      <c r="AD49" s="33" t="str">
        <f t="shared" si="2"/>
        <v>discount-EUR-OIS</v>
      </c>
      <c r="AE49" s="54">
        <f>[1]!obGet([1]!obCall("",AP49,IF(OR(AD49=Q49,AD49=AB49),"getPayment","getFixing"),[1]!obMake("","int",[1]!obGet([1]!obCall("",AP49,"getNumberOfPeriods"))-1)))</f>
        <v>30.030136986301368</v>
      </c>
      <c r="AG49" s="55" t="str">
        <f>[1]!obMake(AG$15&amp;"-"&amp;ROW(),"int",$F49)</f>
        <v>spot date-49 
[9530]</v>
      </c>
      <c r="AH49" s="55" t="str">
        <f>[1]!obMake(AH$15&amp;"-"&amp;ROW(),"String",$H49)</f>
        <v>start offset rec-49 
[8808]</v>
      </c>
      <c r="AI49" s="55" t="str">
        <f>[1]!obMake(AI$15&amp;"-"&amp;ROW(),"String",$I49)</f>
        <v>maturity rec-49 
[8238]</v>
      </c>
      <c r="AK49" s="55" t="str">
        <f>[1]!obMake(AK$15&amp;"-"&amp;ROW(),"String",$S49)</f>
        <v>start offset pay-49 
[9308]</v>
      </c>
      <c r="AL49" s="55" t="str">
        <f>[1]!obMake(AL$15&amp;"-"&amp;ROW(),"String",$T49)</f>
        <v>maturity pay-49 
[9782]</v>
      </c>
      <c r="AN49" s="55" t="str">
        <f>[1]!obMake(AN$15&amp;"-"&amp;ROW(),"String",D49)</f>
        <v>symbol-49 
[8807]</v>
      </c>
      <c r="AO49" s="55" t="str">
        <f>[1]!obMake(AO$15&amp;"-"&amp;ROW(),"String",E49)</f>
        <v>type-49 
[8237]</v>
      </c>
      <c r="AP49" s="55" t="str">
        <f>[1]!obCall(AP$15&amp;"-"&amp;ROW(),obLibs&amp;"net.finmath.time.ScheduleGenerator","createScheduleFromConventions",$H$8,$AG49,$AH49:$AI49,[1]!obMake("","String",$J49),[1]!obMake("","String",$K49),$H$9,[1]!obMake("","String",$L49),$H$10,[1]!obMake("","int",$M49),[1]!obMake("","int",$N49))</f>
        <v>tenor rec-49 
[11635]</v>
      </c>
      <c r="AQ49" s="55" t="str">
        <f>[1]!obMake(AQ$15&amp;"-"&amp;ROW(),"String",O49)</f>
        <v>forward rec-49 
[9590]</v>
      </c>
      <c r="AR49" s="55" t="str">
        <f>[1]!obMake(AR$15&amp;"-"&amp;ROW(),"double",P49)</f>
        <v>spread rec-49 
[8806]</v>
      </c>
      <c r="AS49" s="55" t="str">
        <f>[1]!obMake(AS$15&amp;"-"&amp;ROW(),"String",Q49)</f>
        <v>discount rec-49 
[8236]</v>
      </c>
      <c r="AT49" s="55" t="str">
        <f>[1]!obCall(AT$15&amp;"-"&amp;ROW(),obLibs&amp;"net.finmath.time.ScheduleGenerator","createScheduleFromConventions",$H$8,$AG49,$AK49:$AL49,[1]!obMake("","String",$U49),[1]!obMake("","String",$V49),$H$9,[1]!obMake("","String",$L49),$H$10,[1]!obMake("","int",$X49),[1]!obMake("","int",$Y49))</f>
        <v>tenor pay-49 
[12912]</v>
      </c>
      <c r="AU49" s="55" t="str">
        <f>[1]!obMake(AU$15&amp;"-"&amp;ROW(),"String",Z49)</f>
        <v>forward pay-49 
[9655]</v>
      </c>
      <c r="AV49" s="55" t="str">
        <f>[1]!obMake(AV$15&amp;"-"&amp;ROW(),"double",AA49)</f>
        <v>spread pay-49 
[8805]</v>
      </c>
      <c r="AW49" s="55" t="str">
        <f>[1]!obMake(AW$15&amp;"-"&amp;ROW(),"String",AB49)</f>
        <v>disocunt pay-49 
[8235]</v>
      </c>
      <c r="AX49" s="55" t="str">
        <f>[1]!obMake(AX$15&amp;"-"&amp;ROW(),"String",AD49)</f>
        <v>calibration curve-49 
[9307]</v>
      </c>
      <c r="AY49" s="55" t="str">
        <f>[1]!obMake(AY$15&amp;"-"&amp;ROW(),"double",AE49)</f>
        <v>calibration time-49 
[11639]</v>
      </c>
      <c r="JJ49" s="14"/>
      <c r="JK49" s="14"/>
      <c r="JL49" s="14"/>
      <c r="JM49" s="14"/>
      <c r="JN49" s="14"/>
      <c r="JO49" s="14"/>
    </row>
    <row r="50" spans="1:275" ht="13.2" customHeight="1" x14ac:dyDescent="0.25">
      <c r="A50" s="48" t="str">
        <f t="shared" si="4"/>
        <v>discount-EUR-OIS-40Y</v>
      </c>
      <c r="B50" s="49" t="str">
        <f>[1]!obMake("calibItem-"&amp;ROW(),obLibs&amp;"net.finmath.marketdata.calibration.CalibratedCurves$CalibrationSpec",AN50:AY50)</f>
        <v>calibItem-50 
[13683]</v>
      </c>
      <c r="C50" s="49">
        <f>[1]!obGet([1]!obCall("",[1]!obCall("",$B$11,"getCalibrationProductForSpec",B50),"getValue",[1]!obCall("",$B$11,"getModel")))</f>
        <v>-5.273559733838854E-15</v>
      </c>
      <c r="D50" s="14" t="str">
        <f t="shared" si="1"/>
        <v>discount-EUR-OIS-40Y</v>
      </c>
      <c r="E50" s="14" t="s">
        <v>125</v>
      </c>
      <c r="F50" s="40">
        <v>2</v>
      </c>
      <c r="H50" s="40" t="s">
        <v>105</v>
      </c>
      <c r="I50" s="40" t="s">
        <v>145</v>
      </c>
      <c r="J50" s="40" t="s">
        <v>110</v>
      </c>
      <c r="K50" s="40" t="s">
        <v>130</v>
      </c>
      <c r="L50" s="40" t="s">
        <v>109</v>
      </c>
      <c r="M50" s="40">
        <v>0</v>
      </c>
      <c r="N50" s="40">
        <v>0</v>
      </c>
      <c r="O50" s="41" t="s">
        <v>39</v>
      </c>
      <c r="P50" s="40">
        <v>0</v>
      </c>
      <c r="Q50" s="33" t="s">
        <v>38</v>
      </c>
      <c r="R50" s="57"/>
      <c r="S50" s="40" t="s">
        <v>105</v>
      </c>
      <c r="T50" s="40" t="str">
        <f t="shared" si="3"/>
        <v>40Y</v>
      </c>
      <c r="U50" s="40" t="s">
        <v>110</v>
      </c>
      <c r="V50" s="40" t="s">
        <v>108</v>
      </c>
      <c r="W50" s="40" t="s">
        <v>109</v>
      </c>
      <c r="X50" s="40">
        <v>0</v>
      </c>
      <c r="Y50" s="40">
        <v>0</v>
      </c>
      <c r="Z50" s="33" t="str">
        <f>""</f>
        <v/>
      </c>
      <c r="AA50" s="51">
        <v>2.0250000000000001E-2</v>
      </c>
      <c r="AB50" s="33" t="s">
        <v>38</v>
      </c>
      <c r="AC50" s="53"/>
      <c r="AD50" s="33" t="str">
        <f t="shared" si="2"/>
        <v>discount-EUR-OIS</v>
      </c>
      <c r="AE50" s="54">
        <f>[1]!obGet([1]!obCall("",AP50,IF(OR(AD50=Q50,AD50=AB50),"getPayment","getFixing"),[1]!obMake("","int",[1]!obGet([1]!obCall("",AP50,"getNumberOfPeriods"))-1)))</f>
        <v>40.032876712328765</v>
      </c>
      <c r="AG50" s="55" t="str">
        <f>[1]!obMake(AG$15&amp;"-"&amp;ROW(),"int",$F50)</f>
        <v>spot date-50 
[9781]</v>
      </c>
      <c r="AH50" s="55" t="str">
        <f>[1]!obMake(AH$15&amp;"-"&amp;ROW(),"String",$H50)</f>
        <v>start offset rec-50 
[8804]</v>
      </c>
      <c r="AI50" s="55" t="str">
        <f>[1]!obMake(AI$15&amp;"-"&amp;ROW(),"String",$I50)</f>
        <v>maturity rec-50 
[8234]</v>
      </c>
      <c r="AK50" s="55" t="str">
        <f>[1]!obMake(AK$15&amp;"-"&amp;ROW(),"String",$S50)</f>
        <v>start offset pay-50 
[9306]</v>
      </c>
      <c r="AL50" s="55" t="str">
        <f>[1]!obMake(AL$15&amp;"-"&amp;ROW(),"String",$T50)</f>
        <v>maturity pay-50 
[9838]</v>
      </c>
      <c r="AN50" s="55" t="str">
        <f>[1]!obMake(AN$15&amp;"-"&amp;ROW(),"String",D50)</f>
        <v>symbol-50 
[8803]</v>
      </c>
      <c r="AO50" s="55" t="str">
        <f>[1]!obMake(AO$15&amp;"-"&amp;ROW(),"String",E50)</f>
        <v>type-50 
[8233]</v>
      </c>
      <c r="AP50" s="55" t="str">
        <f>[1]!obCall(AP$15&amp;"-"&amp;ROW(),obLibs&amp;"net.finmath.time.ScheduleGenerator","createScheduleFromConventions",$H$8,$AG50,$AH50:$AI50,[1]!obMake("","String",$J50),[1]!obMake("","String",$K50),$H$9,[1]!obMake("","String",$L50),$H$10,[1]!obMake("","int",$M50),[1]!obMake("","int",$N50))</f>
        <v>tenor rec-50 
[13678]</v>
      </c>
      <c r="AQ50" s="55" t="str">
        <f>[1]!obMake(AQ$15&amp;"-"&amp;ROW(),"String",O50)</f>
        <v>forward rec-50 
[9654]</v>
      </c>
      <c r="AR50" s="55" t="str">
        <f>[1]!obMake(AR$15&amp;"-"&amp;ROW(),"double",P50)</f>
        <v>spread rec-50 
[8802]</v>
      </c>
      <c r="AS50" s="55" t="str">
        <f>[1]!obMake(AS$15&amp;"-"&amp;ROW(),"String",Q50)</f>
        <v>discount rec-50 
[8232]</v>
      </c>
      <c r="AT50" s="55" t="str">
        <f>[1]!obCall(AT$15&amp;"-"&amp;ROW(),obLibs&amp;"net.finmath.time.ScheduleGenerator","createScheduleFromConventions",$H$8,$AG50,$AK50:$AL50,[1]!obMake("","String",$U50),[1]!obMake("","String",$V50),$H$9,[1]!obMake("","String",$L50),$H$10,[1]!obMake("","int",$X50),[1]!obMake("","int",$Y50))</f>
        <v>tenor pay-50 
[12277]</v>
      </c>
      <c r="AU50" s="55" t="str">
        <f>[1]!obMake(AU$15&amp;"-"&amp;ROW(),"String",Z50)</f>
        <v>forward pay-50 
[9528]</v>
      </c>
      <c r="AV50" s="55" t="str">
        <f>[1]!obMake(AV$15&amp;"-"&amp;ROW(),"double",AA50)</f>
        <v>spread pay-50 
[8801]</v>
      </c>
      <c r="AW50" s="55" t="str">
        <f>[1]!obMake(AW$15&amp;"-"&amp;ROW(),"String",AB50)</f>
        <v>disocunt pay-50 
[8231]</v>
      </c>
      <c r="AX50" s="55" t="str">
        <f>[1]!obMake(AX$15&amp;"-"&amp;ROW(),"String",AD50)</f>
        <v>calibration curve-50 
[9305]</v>
      </c>
      <c r="AY50" s="55" t="str">
        <f>[1]!obMake(AY$15&amp;"-"&amp;ROW(),"double",AE50)</f>
        <v>calibration time-50 
[13682]</v>
      </c>
      <c r="JJ50" s="14"/>
      <c r="JK50" s="14"/>
      <c r="JL50" s="14"/>
      <c r="JM50" s="14"/>
      <c r="JN50" s="14"/>
      <c r="JO50" s="14"/>
    </row>
    <row r="51" spans="1:275" s="46" customFormat="1" ht="13.2" customHeight="1" x14ac:dyDescent="0.25">
      <c r="A51" s="48" t="str">
        <f t="shared" si="4"/>
        <v>discount-EUR-OIS-50Y</v>
      </c>
      <c r="B51" s="58" t="str">
        <f>[1]!obMake("calibItem-"&amp;ROW(),obLibs&amp;"net.finmath.marketdata.calibration.CalibratedCurves$CalibrationSpec",AN51:AY51)</f>
        <v>calibItem-51 
[12920]</v>
      </c>
      <c r="C51" s="58">
        <f>[1]!obGet([1]!obCall("",[1]!obCall("",$B$11,"getCalibrationProductForSpec",B51),"getValue",[1]!obCall("",$B$11,"getModel")))</f>
        <v>3.2196469953963532E-15</v>
      </c>
      <c r="D51" s="46" t="str">
        <f t="shared" si="1"/>
        <v>discount-EUR-OIS-50Y</v>
      </c>
      <c r="E51" s="46" t="s">
        <v>125</v>
      </c>
      <c r="F51" s="59">
        <v>2</v>
      </c>
      <c r="H51" s="59" t="s">
        <v>105</v>
      </c>
      <c r="I51" s="59" t="s">
        <v>146</v>
      </c>
      <c r="J51" s="59" t="s">
        <v>110</v>
      </c>
      <c r="K51" s="59" t="s">
        <v>130</v>
      </c>
      <c r="L51" s="59" t="s">
        <v>109</v>
      </c>
      <c r="M51" s="59">
        <v>0</v>
      </c>
      <c r="N51" s="59">
        <v>0</v>
      </c>
      <c r="O51" s="60" t="s">
        <v>39</v>
      </c>
      <c r="P51" s="59">
        <v>0</v>
      </c>
      <c r="Q51" s="61" t="s">
        <v>38</v>
      </c>
      <c r="S51" s="59" t="s">
        <v>105</v>
      </c>
      <c r="T51" s="59" t="str">
        <f t="shared" si="3"/>
        <v>50Y</v>
      </c>
      <c r="U51" s="59" t="s">
        <v>110</v>
      </c>
      <c r="V51" s="59" t="s">
        <v>108</v>
      </c>
      <c r="W51" s="59" t="s">
        <v>109</v>
      </c>
      <c r="X51" s="59">
        <v>0</v>
      </c>
      <c r="Y51" s="59">
        <v>0</v>
      </c>
      <c r="Z51" s="61" t="str">
        <f>""</f>
        <v/>
      </c>
      <c r="AA51" s="62">
        <v>2.1010000000000001E-2</v>
      </c>
      <c r="AB51" s="61" t="s">
        <v>38</v>
      </c>
      <c r="AC51" s="63"/>
      <c r="AD51" s="61" t="str">
        <f t="shared" si="2"/>
        <v>discount-EUR-OIS</v>
      </c>
      <c r="AE51" s="64">
        <f>[1]!obGet([1]!obCall("",AP51,IF(OR(AD51=Q51,AD51=AB51),"getPayment","getFixing"),[1]!obMake("","int",[1]!obGet([1]!obCall("",AP51,"getNumberOfPeriods"))-1)))</f>
        <v>50.041095890410958</v>
      </c>
      <c r="AG51" s="65" t="str">
        <f>[1]!obMake(AG$15&amp;"-"&amp;ROW(),"int",$F51)</f>
        <v>spot date-51 
[9714]</v>
      </c>
      <c r="AH51" s="65" t="str">
        <f>[1]!obMake(AH$15&amp;"-"&amp;ROW(),"String",$H51)</f>
        <v>start offset rec-51 
[8800]</v>
      </c>
      <c r="AI51" s="65" t="str">
        <f>[1]!obMake(AI$15&amp;"-"&amp;ROW(),"String",$I51)</f>
        <v>maturity rec-51 
[8230]</v>
      </c>
      <c r="AK51" s="65" t="str">
        <f>[1]!obMake(AK$15&amp;"-"&amp;ROW(),"String",$S51)</f>
        <v>start offset pay-51 
[9304]</v>
      </c>
      <c r="AL51" s="65" t="str">
        <f>[1]!obMake(AL$15&amp;"-"&amp;ROW(),"String",$T51)</f>
        <v>maturity pay-51 
[9653]</v>
      </c>
      <c r="AN51" s="65" t="str">
        <f>[1]!obMake(AN$15&amp;"-"&amp;ROW(),"String",D51)</f>
        <v>symbol-51 
[8799]</v>
      </c>
      <c r="AO51" s="65" t="str">
        <f>[1]!obMake(AO$15&amp;"-"&amp;ROW(),"String",E51)</f>
        <v>type-51 
[8229]</v>
      </c>
      <c r="AP51" s="65" t="str">
        <f>[1]!obCall(AP$15&amp;"-"&amp;ROW(),obLibs&amp;"net.finmath.time.ScheduleGenerator","createScheduleFromConventions",$H$8,$AG51,$AH51:$AI51,[1]!obMake("","String",$J51),[1]!obMake("","String",$K51),$H$9,[1]!obMake("","String",$L51),$H$10,[1]!obMake("","int",$M51),[1]!obMake("","int",$N51))</f>
        <v>tenor rec-51 
[11625]</v>
      </c>
      <c r="AQ51" s="65" t="str">
        <f>[1]!obMake(AQ$15&amp;"-"&amp;ROW(),"String",O51)</f>
        <v>forward rec-51 
[9527]</v>
      </c>
      <c r="AR51" s="65" t="str">
        <f>[1]!obMake(AR$15&amp;"-"&amp;ROW(),"double",P51)</f>
        <v>spread rec-51 
[8798]</v>
      </c>
      <c r="AS51" s="65" t="str">
        <f>[1]!obMake(AS$15&amp;"-"&amp;ROW(),"String",Q51)</f>
        <v>discount rec-51 
[8228]</v>
      </c>
      <c r="AT51" s="65" t="str">
        <f>[1]!obCall(AT$15&amp;"-"&amp;ROW(),obLibs&amp;"net.finmath.time.ScheduleGenerator","createScheduleFromConventions",$H$8,$AG51,$AK51:$AL51,[1]!obMake("","String",$U51),[1]!obMake("","String",$V51),$H$9,[1]!obMake("","String",$L51),$H$10,[1]!obMake("","int",$X51),[1]!obMake("","int",$Y51))</f>
        <v>tenor pay-51 
[12919]</v>
      </c>
      <c r="AU51" s="65" t="str">
        <f>[1]!obMake(AU$15&amp;"-"&amp;ROW(),"String",Z51)</f>
        <v>forward pay-51 
[9779]</v>
      </c>
      <c r="AV51" s="65" t="str">
        <f>[1]!obMake(AV$15&amp;"-"&amp;ROW(),"double",AA51)</f>
        <v>spread pay-51 
[8797]</v>
      </c>
      <c r="AW51" s="65" t="str">
        <f>[1]!obMake(AW$15&amp;"-"&amp;ROW(),"String",AB51)</f>
        <v>disocunt pay-51 
[8227]</v>
      </c>
      <c r="AX51" s="65" t="str">
        <f>[1]!obMake(AX$15&amp;"-"&amp;ROW(),"String",AD51)</f>
        <v>calibration curve-51 
[9303]</v>
      </c>
      <c r="AY51" s="65" t="str">
        <f>[1]!obMake(AY$15&amp;"-"&amp;ROW(),"double",AE51)</f>
        <v>calibration time-51 
[11629]</v>
      </c>
    </row>
    <row r="52" spans="1:275" ht="13.2" customHeight="1" x14ac:dyDescent="0.25">
      <c r="A52" s="48" t="str">
        <f t="shared" si="4"/>
        <v>forward-EUR-3M-0Dx3M</v>
      </c>
      <c r="B52" s="49" t="str">
        <f>[1]!obMake("calibItem-"&amp;ROW(),obLibs&amp;"net.finmath.marketdata.calibration.CalibratedCurves$CalibrationSpec",AN52:AY52)</f>
        <v>calibItem-52 
[13694]</v>
      </c>
      <c r="C52" s="49">
        <f>[1]!obGet([1]!obCall("",[1]!obCall("",$B$11,"getCalibrationProductForSpec",B52),"getValue",[1]!obCall("",$B$11,"getModel")))</f>
        <v>3.0438318764912044E-13</v>
      </c>
      <c r="D52" s="14" t="str">
        <f t="shared" ref="D52:D59" si="5">AD52&amp;"-"&amp;H52&amp;"x"&amp;I52</f>
        <v>forward-EUR-3M-0Dx3M</v>
      </c>
      <c r="E52" s="14" t="s">
        <v>147</v>
      </c>
      <c r="F52" s="40">
        <v>2</v>
      </c>
      <c r="H52" s="40" t="s">
        <v>105</v>
      </c>
      <c r="I52" s="40" t="s">
        <v>43</v>
      </c>
      <c r="J52" s="40" t="s">
        <v>107</v>
      </c>
      <c r="K52" s="40" t="s">
        <v>108</v>
      </c>
      <c r="L52" s="40" t="s">
        <v>115</v>
      </c>
      <c r="M52" s="40">
        <v>0</v>
      </c>
      <c r="N52" s="40">
        <v>0</v>
      </c>
      <c r="O52" s="33" t="s">
        <v>40</v>
      </c>
      <c r="P52" s="51">
        <v>3.2200000000000002E-3</v>
      </c>
      <c r="Q52" s="33" t="s">
        <v>38</v>
      </c>
      <c r="S52" s="40" t="s">
        <v>105</v>
      </c>
      <c r="T52" s="40" t="s">
        <v>43</v>
      </c>
      <c r="U52" s="40" t="s">
        <v>110</v>
      </c>
      <c r="V52" s="40" t="s">
        <v>148</v>
      </c>
      <c r="W52" s="40" t="s">
        <v>115</v>
      </c>
      <c r="X52" s="40">
        <v>0</v>
      </c>
      <c r="Y52" s="40">
        <v>0</v>
      </c>
      <c r="Z52" s="33" t="str">
        <f>""</f>
        <v/>
      </c>
      <c r="AA52" s="53"/>
      <c r="AB52" s="33" t="s">
        <v>38</v>
      </c>
      <c r="AC52" s="53"/>
      <c r="AD52" s="33" t="str">
        <f t="shared" ref="AD52:AD98" si="6">O52</f>
        <v>forward-EUR-3M</v>
      </c>
      <c r="AE52" s="54">
        <f>[1]!obGet([1]!obCall("",AP52,IF(OR(AD52=Q52,AD52=AB52),"getPayment","getFixing"),[1]!obMake("","int",[1]!obGet([1]!obCall("",AP52,"getNumberOfPeriods"))-1)))</f>
        <v>5.4794520547945206E-3</v>
      </c>
      <c r="AG52" s="55" t="str">
        <f>[1]!obMake(AG$15&amp;"-"&amp;ROW(),"int",$F52)</f>
        <v>spot date-52 
[9652]</v>
      </c>
      <c r="AH52" s="55" t="str">
        <f>[1]!obMake(AH$15&amp;"-"&amp;ROW(),"String",$H52)</f>
        <v>start offset rec-52 
[8796]</v>
      </c>
      <c r="AI52" s="55" t="str">
        <f>[1]!obMake(AI$15&amp;"-"&amp;ROW(),"String",$I52)</f>
        <v>maturity rec-52 
[8226]</v>
      </c>
      <c r="AK52" s="55" t="str">
        <f>[1]!obMake(AK$15&amp;"-"&amp;ROW(),"String",$S52)</f>
        <v>start offset pay-52 
[9302]</v>
      </c>
      <c r="AL52" s="55" t="str">
        <f>[1]!obMake(AL$15&amp;"-"&amp;ROW(),"String",$T52)</f>
        <v>maturity pay-52 
[9526]</v>
      </c>
      <c r="AN52" s="55" t="str">
        <f>[1]!obMake(AN$15&amp;"-"&amp;ROW(),"String",D52)</f>
        <v>symbol-52 
[8795]</v>
      </c>
      <c r="AO52" s="55" t="str">
        <f>[1]!obMake(AO$15&amp;"-"&amp;ROW(),"String",E52)</f>
        <v>type-52 
[8225]</v>
      </c>
      <c r="AP52" s="55" t="str">
        <f>[1]!obCall(AP$15&amp;"-"&amp;ROW(),obLibs&amp;"net.finmath.time.ScheduleGenerator","createScheduleFromConventions",$H$8,$AG52,$AH52:$AI52,[1]!obMake("","String",$J52),[1]!obMake("","String",$K52),$H$9,[1]!obMake("","String",$L52),$H$10,[1]!obMake("","int",$M52),[1]!obMake("","int",$N52))</f>
        <v>tenor rec-52 
[13689]</v>
      </c>
      <c r="AQ52" s="55" t="str">
        <f>[1]!obMake(AQ$15&amp;"-"&amp;ROW(),"String",O52)</f>
        <v>forward rec-52 
[9778]</v>
      </c>
      <c r="AR52" s="55" t="str">
        <f>[1]!obMake(AR$15&amp;"-"&amp;ROW(),"double",P52)</f>
        <v>spread rec-52 
[8794]</v>
      </c>
      <c r="AS52" s="55" t="str">
        <f>[1]!obMake(AS$15&amp;"-"&amp;ROW(),"String",Q52)</f>
        <v>discount rec-52 
[8224]</v>
      </c>
      <c r="AT52" s="55" t="str">
        <f>[1]!obCall(AT$15&amp;"-"&amp;ROW(),obLibs&amp;"net.finmath.time.ScheduleGenerator","createScheduleFromConventions",$H$8,$AG52,$AK52:$AL52,[1]!obMake("","String",$U52),[1]!obMake("","String",$V52),$H$9,[1]!obMake("","String",$L52),$H$10,[1]!obMake("","int",$X52),[1]!obMake("","int",$Y52))</f>
        <v>tenor pay-52 
[12271]</v>
      </c>
      <c r="AU52" s="55" t="str">
        <f>[1]!obMake(AU$15&amp;"-"&amp;ROW(),"String",Z52)</f>
        <v>forward pay-52 
[9713]</v>
      </c>
      <c r="AV52" s="55" t="str">
        <f>[1]!obMake(AV$15&amp;"-"&amp;ROW(),"double",AA52)</f>
        <v>spread pay-52 
[8793]</v>
      </c>
      <c r="AW52" s="55" t="str">
        <f>[1]!obMake(AW$15&amp;"-"&amp;ROW(),"String",AB52)</f>
        <v>disocunt pay-52 
[8223]</v>
      </c>
      <c r="AX52" s="55" t="str">
        <f>[1]!obMake(AX$15&amp;"-"&amp;ROW(),"String",AD52)</f>
        <v>calibration curve-52 
[9301]</v>
      </c>
      <c r="AY52" s="55" t="str">
        <f>[1]!obMake(AY$15&amp;"-"&amp;ROW(),"double",AE52)</f>
        <v>calibration time-52 
[13693]</v>
      </c>
      <c r="JJ52" s="14"/>
      <c r="JK52" s="14"/>
      <c r="JL52" s="14"/>
      <c r="JM52" s="14"/>
      <c r="JN52" s="14"/>
      <c r="JO52" s="14"/>
    </row>
    <row r="53" spans="1:275" ht="13.2" customHeight="1" x14ac:dyDescent="0.25">
      <c r="A53" s="48" t="str">
        <f t="shared" si="4"/>
        <v>forward-EUR-3M-1Mx3M</v>
      </c>
      <c r="B53" s="49" t="str">
        <f>[1]!obMake("calibItem-"&amp;ROW(),obLibs&amp;"net.finmath.marketdata.calibration.CalibratedCurves$CalibrationSpec",AN53:AY53)</f>
        <v>calibItem-53 
[12927]</v>
      </c>
      <c r="C53" s="49">
        <f>[1]!obGet([1]!obCall("",[1]!obCall("",$B$11,"getCalibrationProductForSpec",B53),"getValue",[1]!obCall("",$B$11,"getModel")))</f>
        <v>0</v>
      </c>
      <c r="D53" s="14" t="str">
        <f t="shared" si="5"/>
        <v>forward-EUR-3M-1Mx3M</v>
      </c>
      <c r="E53" s="14" t="s">
        <v>147</v>
      </c>
      <c r="F53" s="40">
        <v>2</v>
      </c>
      <c r="H53" s="40" t="s">
        <v>114</v>
      </c>
      <c r="I53" s="40" t="s">
        <v>43</v>
      </c>
      <c r="J53" s="40" t="s">
        <v>107</v>
      </c>
      <c r="K53" s="40" t="s">
        <v>108</v>
      </c>
      <c r="L53" s="40" t="s">
        <v>115</v>
      </c>
      <c r="M53" s="40">
        <v>0</v>
      </c>
      <c r="N53" s="40">
        <v>0</v>
      </c>
      <c r="O53" s="33" t="s">
        <v>40</v>
      </c>
      <c r="P53" s="51">
        <v>3.2895572786400002E-3</v>
      </c>
      <c r="Q53" s="33" t="s">
        <v>38</v>
      </c>
      <c r="S53" s="40" t="s">
        <v>114</v>
      </c>
      <c r="T53" s="40" t="s">
        <v>43</v>
      </c>
      <c r="U53" s="40" t="s">
        <v>110</v>
      </c>
      <c r="V53" s="40" t="s">
        <v>148</v>
      </c>
      <c r="W53" s="40" t="s">
        <v>115</v>
      </c>
      <c r="X53" s="40">
        <v>0</v>
      </c>
      <c r="Y53" s="40">
        <v>0</v>
      </c>
      <c r="Z53" s="33" t="str">
        <f>""</f>
        <v/>
      </c>
      <c r="AA53" s="53"/>
      <c r="AB53" s="33" t="s">
        <v>38</v>
      </c>
      <c r="AC53" s="53"/>
      <c r="AD53" s="33" t="str">
        <f t="shared" si="6"/>
        <v>forward-EUR-3M</v>
      </c>
      <c r="AE53" s="54">
        <f>[1]!obGet([1]!obCall("",AP53,IF(OR(AD53=Q53,AD53=AB53),"getPayment","getFixing"),[1]!obMake("","int",[1]!obGet([1]!obCall("",AP53,"getNumberOfPeriods"))-1)))</f>
        <v>9.3150684931506855E-2</v>
      </c>
      <c r="AG53" s="55" t="str">
        <f>[1]!obMake(AG$15&amp;"-"&amp;ROW(),"int",$F53)</f>
        <v>spot date-53 
[9525]</v>
      </c>
      <c r="AH53" s="55" t="str">
        <f>[1]!obMake(AH$15&amp;"-"&amp;ROW(),"String",$H53)</f>
        <v>start offset rec-53 
[8792]</v>
      </c>
      <c r="AI53" s="55" t="str">
        <f>[1]!obMake(AI$15&amp;"-"&amp;ROW(),"String",$I53)</f>
        <v>maturity rec-53 
[8222]</v>
      </c>
      <c r="AK53" s="55" t="str">
        <f>[1]!obMake(AK$15&amp;"-"&amp;ROW(),"String",$S53)</f>
        <v>start offset pay-53 
[9300]</v>
      </c>
      <c r="AL53" s="55" t="str">
        <f>[1]!obMake(AL$15&amp;"-"&amp;ROW(),"String",$T53)</f>
        <v>maturity pay-53 
[9777]</v>
      </c>
      <c r="AN53" s="55" t="str">
        <f>[1]!obMake(AN$15&amp;"-"&amp;ROW(),"String",D53)</f>
        <v>symbol-53 
[8791]</v>
      </c>
      <c r="AO53" s="55" t="str">
        <f>[1]!obMake(AO$15&amp;"-"&amp;ROW(),"String",E53)</f>
        <v>type-53 
[8221]</v>
      </c>
      <c r="AP53" s="55" t="str">
        <f>[1]!obCall(AP$15&amp;"-"&amp;ROW(),obLibs&amp;"net.finmath.time.ScheduleGenerator","createScheduleFromConventions",$H$8,$AG53,$AH53:$AI53,[1]!obMake("","String",$J53),[1]!obMake("","String",$K53),$H$9,[1]!obMake("","String",$L53),$H$10,[1]!obMake("","int",$M53),[1]!obMake("","int",$N53))</f>
        <v>tenor rec-53 
[11615]</v>
      </c>
      <c r="AQ53" s="55" t="str">
        <f>[1]!obMake(AQ$15&amp;"-"&amp;ROW(),"String",O53)</f>
        <v>forward rec-53 
[9837]</v>
      </c>
      <c r="AR53" s="55" t="str">
        <f>[1]!obMake(AR$15&amp;"-"&amp;ROW(),"double",P53)</f>
        <v>spread rec-53 
[8790]</v>
      </c>
      <c r="AS53" s="55" t="str">
        <f>[1]!obMake(AS$15&amp;"-"&amp;ROW(),"String",Q53)</f>
        <v>discount rec-53 
[8220]</v>
      </c>
      <c r="AT53" s="55" t="str">
        <f>[1]!obCall(AT$15&amp;"-"&amp;ROW(),obLibs&amp;"net.finmath.time.ScheduleGenerator","createScheduleFromConventions",$H$8,$AG53,$AK53:$AL53,[1]!obMake("","String",$U53),[1]!obMake("","String",$V53),$H$9,[1]!obMake("","String",$L53),$H$10,[1]!obMake("","int",$X53),[1]!obMake("","int",$Y53))</f>
        <v>tenor pay-53 
[12926]</v>
      </c>
      <c r="AU53" s="55" t="str">
        <f>[1]!obMake(AU$15&amp;"-"&amp;ROW(),"String",Z53)</f>
        <v>forward pay-53 
[9650]</v>
      </c>
      <c r="AV53" s="55" t="str">
        <f>[1]!obMake(AV$15&amp;"-"&amp;ROW(),"double",AA53)</f>
        <v>spread pay-53 
[8789]</v>
      </c>
      <c r="AW53" s="55" t="str">
        <f>[1]!obMake(AW$15&amp;"-"&amp;ROW(),"String",AB53)</f>
        <v>disocunt pay-53 
[8219]</v>
      </c>
      <c r="AX53" s="55" t="str">
        <f>[1]!obMake(AX$15&amp;"-"&amp;ROW(),"String",AD53)</f>
        <v>calibration curve-53 
[9299]</v>
      </c>
      <c r="AY53" s="55" t="str">
        <f>[1]!obMake(AY$15&amp;"-"&amp;ROW(),"double",AE53)</f>
        <v>calibration time-53 
[11619]</v>
      </c>
      <c r="JJ53" s="14"/>
      <c r="JK53" s="14"/>
      <c r="JL53" s="14"/>
      <c r="JM53" s="14"/>
      <c r="JN53" s="14"/>
      <c r="JO53" s="14"/>
    </row>
    <row r="54" spans="1:275" ht="13.2" customHeight="1" x14ac:dyDescent="0.25">
      <c r="A54" s="48" t="str">
        <f t="shared" si="4"/>
        <v>forward-EUR-3M-2Mx3M</v>
      </c>
      <c r="B54" s="49" t="str">
        <f>[1]!obMake("calibItem-"&amp;ROW(),obLibs&amp;"net.finmath.marketdata.calibration.CalibratedCurves$CalibrationSpec",AN54:AY54)</f>
        <v>calibItem-54 
[13705]</v>
      </c>
      <c r="C54" s="49">
        <f>[1]!obGet([1]!obCall("",[1]!obCall("",$B$11,"getCalibrationProductForSpec",B54),"getValue",[1]!obCall("",$B$11,"getModel")))</f>
        <v>0</v>
      </c>
      <c r="D54" s="14" t="str">
        <f t="shared" si="5"/>
        <v>forward-EUR-3M-2Mx3M</v>
      </c>
      <c r="E54" s="14" t="s">
        <v>147</v>
      </c>
      <c r="F54" s="40">
        <v>2</v>
      </c>
      <c r="H54" s="40" t="s">
        <v>116</v>
      </c>
      <c r="I54" s="40" t="s">
        <v>43</v>
      </c>
      <c r="J54" s="40" t="s">
        <v>107</v>
      </c>
      <c r="K54" s="40" t="s">
        <v>108</v>
      </c>
      <c r="L54" s="40" t="s">
        <v>115</v>
      </c>
      <c r="M54" s="40">
        <v>0</v>
      </c>
      <c r="N54" s="40">
        <v>0</v>
      </c>
      <c r="O54" s="33" t="s">
        <v>40</v>
      </c>
      <c r="P54" s="51">
        <v>3.2795547773900001E-3</v>
      </c>
      <c r="Q54" s="33" t="s">
        <v>38</v>
      </c>
      <c r="S54" s="40" t="s">
        <v>116</v>
      </c>
      <c r="T54" s="40" t="s">
        <v>43</v>
      </c>
      <c r="U54" s="40" t="s">
        <v>110</v>
      </c>
      <c r="V54" s="40" t="s">
        <v>148</v>
      </c>
      <c r="W54" s="40" t="s">
        <v>115</v>
      </c>
      <c r="X54" s="40">
        <v>0</v>
      </c>
      <c r="Y54" s="40">
        <v>0</v>
      </c>
      <c r="Z54" s="33" t="str">
        <f>""</f>
        <v/>
      </c>
      <c r="AA54" s="53"/>
      <c r="AB54" s="33" t="s">
        <v>38</v>
      </c>
      <c r="AC54" s="53"/>
      <c r="AD54" s="33" t="str">
        <f t="shared" si="6"/>
        <v>forward-EUR-3M</v>
      </c>
      <c r="AE54" s="54">
        <f>[1]!obGet([1]!obCall("",AP54,IF(OR(AD54=Q54,AD54=AB54),"getPayment","getFixing"),[1]!obMake("","int",[1]!obGet([1]!obCall("",AP54,"getNumberOfPeriods"))-1)))</f>
        <v>0.16986301369863013</v>
      </c>
      <c r="AG54" s="55" t="str">
        <f>[1]!obMake(AG$15&amp;"-"&amp;ROW(),"int",$F54)</f>
        <v>spot date-54 
[9776]</v>
      </c>
      <c r="AH54" s="55" t="str">
        <f>[1]!obMake(AH$15&amp;"-"&amp;ROW(),"String",$H54)</f>
        <v>start offset rec-54 
[8788]</v>
      </c>
      <c r="AI54" s="55" t="str">
        <f>[1]!obMake(AI$15&amp;"-"&amp;ROW(),"String",$I54)</f>
        <v>maturity rec-54 
[8218]</v>
      </c>
      <c r="AK54" s="55" t="str">
        <f>[1]!obMake(AK$15&amp;"-"&amp;ROW(),"String",$S54)</f>
        <v>start offset pay-54 
[9298]</v>
      </c>
      <c r="AL54" s="55" t="str">
        <f>[1]!obMake(AL$15&amp;"-"&amp;ROW(),"String",$T54)</f>
        <v>maturity pay-54 
[9588]</v>
      </c>
      <c r="AN54" s="55" t="str">
        <f>[1]!obMake(AN$15&amp;"-"&amp;ROW(),"String",D54)</f>
        <v>symbol-54 
[8787]</v>
      </c>
      <c r="AO54" s="55" t="str">
        <f>[1]!obMake(AO$15&amp;"-"&amp;ROW(),"String",E54)</f>
        <v>type-54 
[8217]</v>
      </c>
      <c r="AP54" s="55" t="str">
        <f>[1]!obCall(AP$15&amp;"-"&amp;ROW(),obLibs&amp;"net.finmath.time.ScheduleGenerator","createScheduleFromConventions",$H$8,$AG54,$AH54:$AI54,[1]!obMake("","String",$J54),[1]!obMake("","String",$K54),$H$9,[1]!obMake("","String",$L54),$H$10,[1]!obMake("","int",$M54),[1]!obMake("","int",$N54))</f>
        <v>tenor rec-54 
[13700]</v>
      </c>
      <c r="AQ54" s="55" t="str">
        <f>[1]!obMake(AQ$15&amp;"-"&amp;ROW(),"String",O54)</f>
        <v>forward rec-54 
[9649]</v>
      </c>
      <c r="AR54" s="55" t="str">
        <f>[1]!obMake(AR$15&amp;"-"&amp;ROW(),"double",P54)</f>
        <v>spread rec-54 
[8786]</v>
      </c>
      <c r="AS54" s="55" t="str">
        <f>[1]!obMake(AS$15&amp;"-"&amp;ROW(),"String",Q54)</f>
        <v>discount rec-54 
[8216]</v>
      </c>
      <c r="AT54" s="55" t="str">
        <f>[1]!obCall(AT$15&amp;"-"&amp;ROW(),obLibs&amp;"net.finmath.time.ScheduleGenerator","createScheduleFromConventions",$H$8,$AG54,$AK54:$AL54,[1]!obMake("","String",$U54),[1]!obMake("","String",$V54),$H$9,[1]!obMake("","String",$L54),$H$10,[1]!obMake("","int",$X54),[1]!obMake("","int",$Y54))</f>
        <v>tenor pay-54 
[12265]</v>
      </c>
      <c r="AU54" s="55" t="str">
        <f>[1]!obMake(AU$15&amp;"-"&amp;ROW(),"String",Z54)</f>
        <v>forward pay-54 
[9523]</v>
      </c>
      <c r="AV54" s="55" t="str">
        <f>[1]!obMake(AV$15&amp;"-"&amp;ROW(),"double",AA54)</f>
        <v>spread pay-54 
[8785]</v>
      </c>
      <c r="AW54" s="55" t="str">
        <f>[1]!obMake(AW$15&amp;"-"&amp;ROW(),"String",AB54)</f>
        <v>disocunt pay-54 
[8215]</v>
      </c>
      <c r="AX54" s="55" t="str">
        <f>[1]!obMake(AX$15&amp;"-"&amp;ROW(),"String",AD54)</f>
        <v>calibration curve-54 
[9297]</v>
      </c>
      <c r="AY54" s="55" t="str">
        <f>[1]!obMake(AY$15&amp;"-"&amp;ROW(),"double",AE54)</f>
        <v>calibration time-54 
[13704]</v>
      </c>
      <c r="JJ54" s="14"/>
      <c r="JK54" s="14"/>
      <c r="JL54" s="14"/>
      <c r="JM54" s="14"/>
      <c r="JN54" s="14"/>
      <c r="JO54" s="14"/>
    </row>
    <row r="55" spans="1:275" ht="13.2" customHeight="1" x14ac:dyDescent="0.25">
      <c r="A55" s="48" t="str">
        <f t="shared" si="4"/>
        <v>forward-EUR-3M-3Mx3M</v>
      </c>
      <c r="B55" s="49" t="str">
        <f>[1]!obMake("calibItem-"&amp;ROW(),obLibs&amp;"net.finmath.marketdata.calibration.CalibratedCurves$CalibrationSpec",AN55:AY55)</f>
        <v>calibItem-55 
[12934]</v>
      </c>
      <c r="C55" s="49">
        <f>[1]!obGet([1]!obCall("",[1]!obCall("",$B$11,"getCalibrationProductForSpec",B55),"getValue",[1]!obCall("",$B$11,"getModel")))</f>
        <v>3.0442287494765192E-13</v>
      </c>
      <c r="D55" s="14" t="str">
        <f t="shared" si="5"/>
        <v>forward-EUR-3M-3Mx3M</v>
      </c>
      <c r="E55" s="14" t="s">
        <v>147</v>
      </c>
      <c r="F55" s="40">
        <v>2</v>
      </c>
      <c r="H55" s="40" t="s">
        <v>43</v>
      </c>
      <c r="I55" s="40" t="s">
        <v>43</v>
      </c>
      <c r="J55" s="40" t="s">
        <v>107</v>
      </c>
      <c r="K55" s="40" t="s">
        <v>108</v>
      </c>
      <c r="L55" s="40" t="s">
        <v>115</v>
      </c>
      <c r="M55" s="40">
        <v>0</v>
      </c>
      <c r="N55" s="40">
        <v>0</v>
      </c>
      <c r="O55" s="33" t="s">
        <v>40</v>
      </c>
      <c r="P55" s="51">
        <v>3.2595497748899999E-3</v>
      </c>
      <c r="Q55" s="33" t="s">
        <v>38</v>
      </c>
      <c r="S55" s="40" t="s">
        <v>43</v>
      </c>
      <c r="T55" s="40" t="s">
        <v>43</v>
      </c>
      <c r="U55" s="40" t="s">
        <v>110</v>
      </c>
      <c r="V55" s="40" t="s">
        <v>148</v>
      </c>
      <c r="W55" s="40" t="s">
        <v>115</v>
      </c>
      <c r="X55" s="40">
        <v>0</v>
      </c>
      <c r="Y55" s="40">
        <v>0</v>
      </c>
      <c r="Z55" s="33" t="str">
        <f>""</f>
        <v/>
      </c>
      <c r="AA55" s="53"/>
      <c r="AB55" s="33" t="s">
        <v>38</v>
      </c>
      <c r="AC55" s="53"/>
      <c r="AD55" s="33" t="str">
        <f t="shared" si="6"/>
        <v>forward-EUR-3M</v>
      </c>
      <c r="AE55" s="54">
        <f>[1]!obGet([1]!obCall("",AP55,IF(OR(AD55=Q55,AD55=AB55),"getPayment","getFixing"),[1]!obMake("","int",[1]!obGet([1]!obCall("",AP55,"getNumberOfPeriods"))-1)))</f>
        <v>0.25479452054794521</v>
      </c>
      <c r="AG55" s="55" t="str">
        <f>[1]!obMake(AG$15&amp;"-"&amp;ROW(),"int",$F55)</f>
        <v>spot date-55 
[9712]</v>
      </c>
      <c r="AH55" s="55" t="str">
        <f>[1]!obMake(AH$15&amp;"-"&amp;ROW(),"String",$H55)</f>
        <v>start offset rec-55 
[8784]</v>
      </c>
      <c r="AI55" s="55" t="str">
        <f>[1]!obMake(AI$15&amp;"-"&amp;ROW(),"String",$I55)</f>
        <v>maturity rec-55 
[8214]</v>
      </c>
      <c r="AK55" s="55" t="str">
        <f>[1]!obMake(AK$15&amp;"-"&amp;ROW(),"String",$S55)</f>
        <v>start offset pay-55 
[9296]</v>
      </c>
      <c r="AL55" s="55" t="str">
        <f>[1]!obMake(AL$15&amp;"-"&amp;ROW(),"String",$T55)</f>
        <v>maturity pay-55 
[9648]</v>
      </c>
      <c r="AN55" s="55" t="str">
        <f>[1]!obMake(AN$15&amp;"-"&amp;ROW(),"String",D55)</f>
        <v>symbol-55 
[8783]</v>
      </c>
      <c r="AO55" s="55" t="str">
        <f>[1]!obMake(AO$15&amp;"-"&amp;ROW(),"String",E55)</f>
        <v>type-55 
[8213]</v>
      </c>
      <c r="AP55" s="55" t="str">
        <f>[1]!obCall(AP$15&amp;"-"&amp;ROW(),obLibs&amp;"net.finmath.time.ScheduleGenerator","createScheduleFromConventions",$H$8,$AG55,$AH55:$AI55,[1]!obMake("","String",$J55),[1]!obMake("","String",$K55),$H$9,[1]!obMake("","String",$L55),$H$10,[1]!obMake("","int",$M55),[1]!obMake("","int",$N55))</f>
        <v>tenor rec-55 
[11605]</v>
      </c>
      <c r="AQ55" s="55" t="str">
        <f>[1]!obMake(AQ$15&amp;"-"&amp;ROW(),"String",O55)</f>
        <v>forward rec-55 
[9522]</v>
      </c>
      <c r="AR55" s="55" t="str">
        <f>[1]!obMake(AR$15&amp;"-"&amp;ROW(),"double",P55)</f>
        <v>spread rec-55 
[8782]</v>
      </c>
      <c r="AS55" s="55" t="str">
        <f>[1]!obMake(AS$15&amp;"-"&amp;ROW(),"String",Q55)</f>
        <v>discount rec-55 
[8212]</v>
      </c>
      <c r="AT55" s="55" t="str">
        <f>[1]!obCall(AT$15&amp;"-"&amp;ROW(),obLibs&amp;"net.finmath.time.ScheduleGenerator","createScheduleFromConventions",$H$8,$AG55,$AK55:$AL55,[1]!obMake("","String",$U55),[1]!obMake("","String",$V55),$H$9,[1]!obMake("","String",$L55),$H$10,[1]!obMake("","int",$X55),[1]!obMake("","int",$Y55))</f>
        <v>tenor pay-55 
[12933]</v>
      </c>
      <c r="AU55" s="55" t="str">
        <f>[1]!obMake(AU$15&amp;"-"&amp;ROW(),"String",Z55)</f>
        <v>forward pay-55 
[9774]</v>
      </c>
      <c r="AV55" s="55" t="str">
        <f>[1]!obMake(AV$15&amp;"-"&amp;ROW(),"double",AA55)</f>
        <v>spread pay-55 
[8781]</v>
      </c>
      <c r="AW55" s="55" t="str">
        <f>[1]!obMake(AW$15&amp;"-"&amp;ROW(),"String",AB55)</f>
        <v>disocunt pay-55 
[8211]</v>
      </c>
      <c r="AX55" s="55" t="str">
        <f>[1]!obMake(AX$15&amp;"-"&amp;ROW(),"String",AD55)</f>
        <v>calibration curve-55 
[9295]</v>
      </c>
      <c r="AY55" s="55" t="str">
        <f>[1]!obMake(AY$15&amp;"-"&amp;ROW(),"double",AE55)</f>
        <v>calibration time-55 
[11609]</v>
      </c>
      <c r="JJ55" s="14"/>
      <c r="JK55" s="14"/>
      <c r="JL55" s="14"/>
      <c r="JM55" s="14"/>
      <c r="JN55" s="14"/>
      <c r="JO55" s="14"/>
    </row>
    <row r="56" spans="1:275" ht="13.2" customHeight="1" x14ac:dyDescent="0.25">
      <c r="A56" s="48" t="str">
        <f t="shared" si="4"/>
        <v>forward-EUR-3M-6Mx3M</v>
      </c>
      <c r="B56" s="49" t="str">
        <f>[1]!obMake("calibItem-"&amp;ROW(),obLibs&amp;"net.finmath.marketdata.calibration.CalibratedCurves$CalibrationSpec",AN56:AY56)</f>
        <v>calibItem-56 
[13716]</v>
      </c>
      <c r="C56" s="49">
        <f>[1]!obGet([1]!obCall("",[1]!obCall("",$B$11,"getCalibrationProductForSpec",B56),"getValue",[1]!obCall("",$B$11,"getModel")))</f>
        <v>3.0443779605271194E-13</v>
      </c>
      <c r="D56" s="14" t="str">
        <f t="shared" si="5"/>
        <v>forward-EUR-3M-6Mx3M</v>
      </c>
      <c r="E56" s="14" t="s">
        <v>147</v>
      </c>
      <c r="F56" s="40">
        <v>2</v>
      </c>
      <c r="H56" s="40" t="s">
        <v>44</v>
      </c>
      <c r="I56" s="40" t="s">
        <v>43</v>
      </c>
      <c r="J56" s="40" t="s">
        <v>107</v>
      </c>
      <c r="K56" s="40" t="s">
        <v>108</v>
      </c>
      <c r="L56" s="40" t="s">
        <v>115</v>
      </c>
      <c r="M56" s="40">
        <v>0</v>
      </c>
      <c r="N56" s="40">
        <v>0</v>
      </c>
      <c r="O56" s="33" t="s">
        <v>40</v>
      </c>
      <c r="P56" s="51">
        <v>3.22954227114E-3</v>
      </c>
      <c r="Q56" s="33" t="s">
        <v>38</v>
      </c>
      <c r="S56" s="40" t="s">
        <v>44</v>
      </c>
      <c r="T56" s="40" t="s">
        <v>43</v>
      </c>
      <c r="U56" s="40" t="s">
        <v>110</v>
      </c>
      <c r="V56" s="40" t="s">
        <v>148</v>
      </c>
      <c r="W56" s="40" t="s">
        <v>115</v>
      </c>
      <c r="X56" s="40">
        <v>0</v>
      </c>
      <c r="Y56" s="40">
        <v>0</v>
      </c>
      <c r="Z56" s="33" t="str">
        <f>""</f>
        <v/>
      </c>
      <c r="AA56" s="53"/>
      <c r="AB56" s="33" t="s">
        <v>38</v>
      </c>
      <c r="AC56" s="53"/>
      <c r="AD56" s="33" t="str">
        <f t="shared" si="6"/>
        <v>forward-EUR-3M</v>
      </c>
      <c r="AE56" s="54">
        <f>[1]!obGet([1]!obCall("",AP56,IF(OR(AD56=Q56,AD56=AB56),"getPayment","getFixing"),[1]!obMake("","int",[1]!obGet([1]!obCall("",AP56,"getNumberOfPeriods"))-1)))</f>
        <v>0.50410958904109593</v>
      </c>
      <c r="AG56" s="55" t="str">
        <f>[1]!obMake(AG$15&amp;"-"&amp;ROW(),"int",$F56)</f>
        <v>spot date-56 
[9647]</v>
      </c>
      <c r="AH56" s="55" t="str">
        <f>[1]!obMake(AH$15&amp;"-"&amp;ROW(),"String",$H56)</f>
        <v>start offset rec-56 
[8780]</v>
      </c>
      <c r="AI56" s="55" t="str">
        <f>[1]!obMake(AI$15&amp;"-"&amp;ROW(),"String",$I56)</f>
        <v>maturity rec-56 
[8210]</v>
      </c>
      <c r="AK56" s="55" t="str">
        <f>[1]!obMake(AK$15&amp;"-"&amp;ROW(),"String",$S56)</f>
        <v>start offset pay-56 
[9294]</v>
      </c>
      <c r="AL56" s="55" t="str">
        <f>[1]!obMake(AL$15&amp;"-"&amp;ROW(),"String",$T56)</f>
        <v>maturity pay-56 
[9521]</v>
      </c>
      <c r="AN56" s="55" t="str">
        <f>[1]!obMake(AN$15&amp;"-"&amp;ROW(),"String",D56)</f>
        <v>symbol-56 
[8779]</v>
      </c>
      <c r="AO56" s="55" t="str">
        <f>[1]!obMake(AO$15&amp;"-"&amp;ROW(),"String",E56)</f>
        <v>type-56 
[8209]</v>
      </c>
      <c r="AP56" s="55" t="str">
        <f>[1]!obCall(AP$15&amp;"-"&amp;ROW(),obLibs&amp;"net.finmath.time.ScheduleGenerator","createScheduleFromConventions",$H$8,$AG56,$AH56:$AI56,[1]!obMake("","String",$J56),[1]!obMake("","String",$K56),$H$9,[1]!obMake("","String",$L56),$H$10,[1]!obMake("","int",$M56),[1]!obMake("","int",$N56))</f>
        <v>tenor rec-56 
[13711]</v>
      </c>
      <c r="AQ56" s="55" t="str">
        <f>[1]!obMake(AQ$15&amp;"-"&amp;ROW(),"String",O56)</f>
        <v>forward rec-56 
[9773]</v>
      </c>
      <c r="AR56" s="55" t="str">
        <f>[1]!obMake(AR$15&amp;"-"&amp;ROW(),"double",P56)</f>
        <v>spread rec-56 
[8778]</v>
      </c>
      <c r="AS56" s="55" t="str">
        <f>[1]!obMake(AS$15&amp;"-"&amp;ROW(),"String",Q56)</f>
        <v>discount rec-56 
[8208]</v>
      </c>
      <c r="AT56" s="55" t="str">
        <f>[1]!obCall(AT$15&amp;"-"&amp;ROW(),obLibs&amp;"net.finmath.time.ScheduleGenerator","createScheduleFromConventions",$H$8,$AG56,$AK56:$AL56,[1]!obMake("","String",$U56),[1]!obMake("","String",$V56),$H$9,[1]!obMake("","String",$L56),$H$10,[1]!obMake("","int",$X56),[1]!obMake("","int",$Y56))</f>
        <v>tenor pay-56 
[12259]</v>
      </c>
      <c r="AU56" s="55" t="str">
        <f>[1]!obMake(AU$15&amp;"-"&amp;ROW(),"String",Z56)</f>
        <v>forward pay-56 
[9836]</v>
      </c>
      <c r="AV56" s="55" t="str">
        <f>[1]!obMake(AV$15&amp;"-"&amp;ROW(),"double",AA56)</f>
        <v>spread pay-56 
[8777]</v>
      </c>
      <c r="AW56" s="55" t="str">
        <f>[1]!obMake(AW$15&amp;"-"&amp;ROW(),"String",AB56)</f>
        <v>disocunt pay-56 
[8207]</v>
      </c>
      <c r="AX56" s="55" t="str">
        <f>[1]!obMake(AX$15&amp;"-"&amp;ROW(),"String",AD56)</f>
        <v>calibration curve-56 
[9293]</v>
      </c>
      <c r="AY56" s="55" t="str">
        <f>[1]!obMake(AY$15&amp;"-"&amp;ROW(),"double",AE56)</f>
        <v>calibration time-56 
[13715]</v>
      </c>
      <c r="JJ56" s="14"/>
      <c r="JK56" s="14"/>
      <c r="JL56" s="14"/>
      <c r="JM56" s="14"/>
      <c r="JN56" s="14"/>
      <c r="JO56" s="14"/>
    </row>
    <row r="57" spans="1:275" ht="13.2" customHeight="1" x14ac:dyDescent="0.25">
      <c r="A57" s="48" t="str">
        <f t="shared" si="4"/>
        <v>forward-EUR-3M-9Mx3M</v>
      </c>
      <c r="B57" s="49" t="str">
        <f>[1]!obMake("calibItem-"&amp;ROW(),obLibs&amp;"net.finmath.marketdata.calibration.CalibratedCurves$CalibrationSpec",AN57:AY57)</f>
        <v>calibItem-57 
[12941]</v>
      </c>
      <c r="C57" s="49">
        <f>[1]!obGet([1]!obCall("",[1]!obCall("",$B$11,"getCalibrationProductForSpec",B57),"getValue",[1]!obCall("",$B$11,"getModel")))</f>
        <v>3.0444885807448485E-13</v>
      </c>
      <c r="D57" s="14" t="str">
        <f t="shared" si="5"/>
        <v>forward-EUR-3M-9Mx3M</v>
      </c>
      <c r="E57" s="14" t="s">
        <v>147</v>
      </c>
      <c r="F57" s="40">
        <v>2</v>
      </c>
      <c r="H57" s="40" t="s">
        <v>121</v>
      </c>
      <c r="I57" s="40" t="s">
        <v>43</v>
      </c>
      <c r="J57" s="40" t="s">
        <v>107</v>
      </c>
      <c r="K57" s="40" t="s">
        <v>108</v>
      </c>
      <c r="L57" s="40" t="s">
        <v>115</v>
      </c>
      <c r="M57" s="40">
        <v>0</v>
      </c>
      <c r="N57" s="40">
        <v>0</v>
      </c>
      <c r="O57" s="33" t="s">
        <v>40</v>
      </c>
      <c r="P57" s="51">
        <v>3.1595247623800002E-3</v>
      </c>
      <c r="Q57" s="33" t="s">
        <v>38</v>
      </c>
      <c r="S57" s="40" t="s">
        <v>121</v>
      </c>
      <c r="T57" s="40" t="s">
        <v>43</v>
      </c>
      <c r="U57" s="40" t="s">
        <v>110</v>
      </c>
      <c r="V57" s="40" t="s">
        <v>148</v>
      </c>
      <c r="W57" s="40" t="s">
        <v>115</v>
      </c>
      <c r="X57" s="40">
        <v>0</v>
      </c>
      <c r="Y57" s="40">
        <v>0</v>
      </c>
      <c r="Z57" s="33" t="str">
        <f>""</f>
        <v/>
      </c>
      <c r="AA57" s="53"/>
      <c r="AB57" s="33" t="s">
        <v>38</v>
      </c>
      <c r="AC57" s="53"/>
      <c r="AD57" s="33" t="str">
        <f t="shared" si="6"/>
        <v>forward-EUR-3M</v>
      </c>
      <c r="AE57" s="54">
        <f>[1]!obGet([1]!obCall("",AP57,IF(OR(AD57=Q57,AD57=AB57),"getPayment","getFixing"),[1]!obMake("","int",[1]!obGet([1]!obCall("",AP57,"getNumberOfPeriods"))-1)))</f>
        <v>0.75616438356164384</v>
      </c>
      <c r="AG57" s="55" t="str">
        <f>[1]!obMake(AG$15&amp;"-"&amp;ROW(),"int",$F57)</f>
        <v>spot date-57 
[9520]</v>
      </c>
      <c r="AH57" s="55" t="str">
        <f>[1]!obMake(AH$15&amp;"-"&amp;ROW(),"String",$H57)</f>
        <v>start offset rec-57 
[8776]</v>
      </c>
      <c r="AI57" s="55" t="str">
        <f>[1]!obMake(AI$15&amp;"-"&amp;ROW(),"String",$I57)</f>
        <v>maturity rec-57 
[8206]</v>
      </c>
      <c r="AK57" s="55" t="str">
        <f>[1]!obMake(AK$15&amp;"-"&amp;ROW(),"String",$S57)</f>
        <v>start offset pay-57 
[9292]</v>
      </c>
      <c r="AL57" s="55" t="str">
        <f>[1]!obMake(AL$15&amp;"-"&amp;ROW(),"String",$T57)</f>
        <v>maturity pay-57 
[9772]</v>
      </c>
      <c r="AN57" s="55" t="str">
        <f>[1]!obMake(AN$15&amp;"-"&amp;ROW(),"String",D57)</f>
        <v>symbol-57 
[8775]</v>
      </c>
      <c r="AO57" s="55" t="str">
        <f>[1]!obMake(AO$15&amp;"-"&amp;ROW(),"String",E57)</f>
        <v>type-57 
[8205]</v>
      </c>
      <c r="AP57" s="55" t="str">
        <f>[1]!obCall(AP$15&amp;"-"&amp;ROW(),obLibs&amp;"net.finmath.time.ScheduleGenerator","createScheduleFromConventions",$H$8,$AG57,$AH57:$AI57,[1]!obMake("","String",$J57),[1]!obMake("","String",$K57),$H$9,[1]!obMake("","String",$L57),$H$10,[1]!obMake("","int",$M57),[1]!obMake("","int",$N57))</f>
        <v>tenor rec-57 
[11595]</v>
      </c>
      <c r="AQ57" s="55" t="str">
        <f>[1]!obMake(AQ$15&amp;"-"&amp;ROW(),"String",O57)</f>
        <v>forward rec-57 
[9711]</v>
      </c>
      <c r="AR57" s="55" t="str">
        <f>[1]!obMake(AR$15&amp;"-"&amp;ROW(),"double",P57)</f>
        <v>spread rec-57 
[8774]</v>
      </c>
      <c r="AS57" s="55" t="str">
        <f>[1]!obMake(AS$15&amp;"-"&amp;ROW(),"String",Q57)</f>
        <v>discount rec-57 
[8204]</v>
      </c>
      <c r="AT57" s="55" t="str">
        <f>[1]!obCall(AT$15&amp;"-"&amp;ROW(),obLibs&amp;"net.finmath.time.ScheduleGenerator","createScheduleFromConventions",$H$8,$AG57,$AK57:$AL57,[1]!obMake("","String",$U57),[1]!obMake("","String",$V57),$H$9,[1]!obMake("","String",$L57),$H$10,[1]!obMake("","int",$X57),[1]!obMake("","int",$Y57))</f>
        <v>tenor pay-57 
[12940]</v>
      </c>
      <c r="AU57" s="55" t="str">
        <f>[1]!obMake(AU$15&amp;"-"&amp;ROW(),"String",Z57)</f>
        <v>forward pay-57 
[9645]</v>
      </c>
      <c r="AV57" s="55" t="str">
        <f>[1]!obMake(AV$15&amp;"-"&amp;ROW(),"double",AA57)</f>
        <v>spread pay-57 
[8773]</v>
      </c>
      <c r="AW57" s="55" t="str">
        <f>[1]!obMake(AW$15&amp;"-"&amp;ROW(),"String",AB57)</f>
        <v>disocunt pay-57 
[8203]</v>
      </c>
      <c r="AX57" s="55" t="str">
        <f>[1]!obMake(AX$15&amp;"-"&amp;ROW(),"String",AD57)</f>
        <v>calibration curve-57 
[9291]</v>
      </c>
      <c r="AY57" s="55" t="str">
        <f>[1]!obMake(AY$15&amp;"-"&amp;ROW(),"double",AE57)</f>
        <v>calibration time-57 
[11599]</v>
      </c>
      <c r="JJ57" s="14"/>
      <c r="JK57" s="14"/>
      <c r="JL57" s="14"/>
      <c r="JM57" s="14"/>
      <c r="JN57" s="14"/>
      <c r="JO57" s="14"/>
    </row>
    <row r="58" spans="1:275" ht="13.2" customHeight="1" x14ac:dyDescent="0.25">
      <c r="A58" s="48" t="str">
        <f t="shared" si="4"/>
        <v>forward-EUR-3M-12Mx3M</v>
      </c>
      <c r="B58" s="49" t="str">
        <f>[1]!obMake("calibItem-"&amp;ROW(),obLibs&amp;"net.finmath.marketdata.calibration.CalibratedCurves$CalibrationSpec",AN58:AY58)</f>
        <v>calibItem-58 
[13727]</v>
      </c>
      <c r="C58" s="49">
        <f>[1]!obGet([1]!obCall("",[1]!obCall("",$B$11,"getCalibrationProductForSpec",B58),"getValue",[1]!obCall("",$B$11,"getModel")))</f>
        <v>3.0431648431494322E-13</v>
      </c>
      <c r="D58" s="14" t="str">
        <f t="shared" si="5"/>
        <v>forward-EUR-3M-12Mx3M</v>
      </c>
      <c r="E58" s="14" t="s">
        <v>147</v>
      </c>
      <c r="F58" s="40">
        <v>2</v>
      </c>
      <c r="H58" s="40" t="s">
        <v>124</v>
      </c>
      <c r="I58" s="40" t="s">
        <v>43</v>
      </c>
      <c r="J58" s="40" t="s">
        <v>107</v>
      </c>
      <c r="K58" s="40" t="s">
        <v>108</v>
      </c>
      <c r="L58" s="40" t="s">
        <v>115</v>
      </c>
      <c r="M58" s="40">
        <v>0</v>
      </c>
      <c r="N58" s="40">
        <v>0</v>
      </c>
      <c r="O58" s="33" t="s">
        <v>40</v>
      </c>
      <c r="P58" s="51">
        <v>3.5999999999999999E-3</v>
      </c>
      <c r="Q58" s="33" t="s">
        <v>38</v>
      </c>
      <c r="S58" s="40" t="s">
        <v>124</v>
      </c>
      <c r="T58" s="40" t="s">
        <v>43</v>
      </c>
      <c r="U58" s="40" t="s">
        <v>110</v>
      </c>
      <c r="V58" s="40" t="s">
        <v>148</v>
      </c>
      <c r="W58" s="40" t="s">
        <v>115</v>
      </c>
      <c r="X58" s="40">
        <v>0</v>
      </c>
      <c r="Y58" s="40">
        <v>0</v>
      </c>
      <c r="Z58" s="33" t="str">
        <f>""</f>
        <v/>
      </c>
      <c r="AA58" s="53"/>
      <c r="AB58" s="33" t="s">
        <v>38</v>
      </c>
      <c r="AC58" s="53"/>
      <c r="AD58" s="33" t="str">
        <f t="shared" si="6"/>
        <v>forward-EUR-3M</v>
      </c>
      <c r="AE58" s="54">
        <f>[1]!obGet([1]!obCall("",AP58,IF(OR(AD58=Q58,AD58=AB58),"getPayment","getFixing"),[1]!obMake("","int",[1]!obGet([1]!obCall("",AP58,"getNumberOfPeriods"))-1)))</f>
        <v>1.0136986301369864</v>
      </c>
      <c r="AG58" s="55" t="str">
        <f>[1]!obMake(AG$15&amp;"-"&amp;ROW(),"int",$F58)</f>
        <v>spot date-58 
[9771]</v>
      </c>
      <c r="AH58" s="55" t="str">
        <f>[1]!obMake(AH$15&amp;"-"&amp;ROW(),"String",$H58)</f>
        <v>start offset rec-58 
[8772]</v>
      </c>
      <c r="AI58" s="55" t="str">
        <f>[1]!obMake(AI$15&amp;"-"&amp;ROW(),"String",$I58)</f>
        <v>maturity rec-58 
[8202]</v>
      </c>
      <c r="AK58" s="55" t="str">
        <f>[1]!obMake(AK$15&amp;"-"&amp;ROW(),"String",$S58)</f>
        <v>start offset pay-58 
[9290]</v>
      </c>
      <c r="AL58" s="55" t="str">
        <f>[1]!obMake(AL$15&amp;"-"&amp;ROW(),"String",$T58)</f>
        <v>maturity pay-58 
[9586]</v>
      </c>
      <c r="AN58" s="55" t="str">
        <f>[1]!obMake(AN$15&amp;"-"&amp;ROW(),"String",D58)</f>
        <v>symbol-58 
[8771]</v>
      </c>
      <c r="AO58" s="55" t="str">
        <f>[1]!obMake(AO$15&amp;"-"&amp;ROW(),"String",E58)</f>
        <v>type-58 
[8201]</v>
      </c>
      <c r="AP58" s="55" t="str">
        <f>[1]!obCall(AP$15&amp;"-"&amp;ROW(),obLibs&amp;"net.finmath.time.ScheduleGenerator","createScheduleFromConventions",$H$8,$AG58,$AH58:$AI58,[1]!obMake("","String",$J58),[1]!obMake("","String",$K58),$H$9,[1]!obMake("","String",$L58),$H$10,[1]!obMake("","int",$M58),[1]!obMake("","int",$N58))</f>
        <v>tenor rec-58 
[13722]</v>
      </c>
      <c r="AQ58" s="55" t="str">
        <f>[1]!obMake(AQ$15&amp;"-"&amp;ROW(),"String",O58)</f>
        <v>forward rec-58 
[9644]</v>
      </c>
      <c r="AR58" s="55" t="str">
        <f>[1]!obMake(AR$15&amp;"-"&amp;ROW(),"double",P58)</f>
        <v>spread rec-58 
[8770]</v>
      </c>
      <c r="AS58" s="55" t="str">
        <f>[1]!obMake(AS$15&amp;"-"&amp;ROW(),"String",Q58)</f>
        <v>discount rec-58 
[8200]</v>
      </c>
      <c r="AT58" s="55" t="str">
        <f>[1]!obCall(AT$15&amp;"-"&amp;ROW(),obLibs&amp;"net.finmath.time.ScheduleGenerator","createScheduleFromConventions",$H$8,$AG58,$AK58:$AL58,[1]!obMake("","String",$U58),[1]!obMake("","String",$V58),$H$9,[1]!obMake("","String",$L58),$H$10,[1]!obMake("","int",$X58),[1]!obMake("","int",$Y58))</f>
        <v>tenor pay-58 
[12253]</v>
      </c>
      <c r="AU58" s="55" t="str">
        <f>[1]!obMake(AU$15&amp;"-"&amp;ROW(),"String",Z58)</f>
        <v>forward pay-58 
[9518]</v>
      </c>
      <c r="AV58" s="55" t="str">
        <f>[1]!obMake(AV$15&amp;"-"&amp;ROW(),"double",AA58)</f>
        <v>spread pay-58 
[8769]</v>
      </c>
      <c r="AW58" s="55" t="str">
        <f>[1]!obMake(AW$15&amp;"-"&amp;ROW(),"String",AB58)</f>
        <v>disocunt pay-58 
[8199]</v>
      </c>
      <c r="AX58" s="55" t="str">
        <f>[1]!obMake(AX$15&amp;"-"&amp;ROW(),"String",AD58)</f>
        <v>calibration curve-58 
[9289]</v>
      </c>
      <c r="AY58" s="55" t="str">
        <f>[1]!obMake(AY$15&amp;"-"&amp;ROW(),"double",AE58)</f>
        <v>calibration time-58 
[13726]</v>
      </c>
      <c r="JJ58" s="14"/>
      <c r="JK58" s="14"/>
      <c r="JL58" s="14"/>
      <c r="JM58" s="14"/>
      <c r="JN58" s="14"/>
      <c r="JO58" s="14"/>
    </row>
    <row r="59" spans="1:275" ht="13.2" customHeight="1" x14ac:dyDescent="0.25">
      <c r="A59" s="48" t="str">
        <f t="shared" si="4"/>
        <v>forward-EUR-3M-15Mx3M</v>
      </c>
      <c r="B59" s="49" t="str">
        <f>[1]!obMake("calibItem-"&amp;ROW(),obLibs&amp;"net.finmath.marketdata.calibration.CalibratedCurves$CalibrationSpec",AN59:AY59)</f>
        <v>calibItem-59 
[12948]</v>
      </c>
      <c r="C59" s="49">
        <f>[1]!obGet([1]!obCall("",[1]!obCall("",$B$11,"getCalibrationProductForSpec",B59),"getValue",[1]!obCall("",$B$11,"getModel")))</f>
        <v>4.6679481388443865E-13</v>
      </c>
      <c r="D59" s="14" t="str">
        <f t="shared" si="5"/>
        <v>forward-EUR-3M-15Mx3M</v>
      </c>
      <c r="E59" s="14" t="s">
        <v>147</v>
      </c>
      <c r="F59" s="40">
        <v>2</v>
      </c>
      <c r="H59" s="40" t="s">
        <v>126</v>
      </c>
      <c r="I59" s="40" t="s">
        <v>43</v>
      </c>
      <c r="J59" s="40" t="s">
        <v>107</v>
      </c>
      <c r="K59" s="40" t="s">
        <v>108</v>
      </c>
      <c r="L59" s="40" t="s">
        <v>115</v>
      </c>
      <c r="M59" s="40">
        <v>0</v>
      </c>
      <c r="N59" s="40">
        <v>0</v>
      </c>
      <c r="O59" s="33" t="s">
        <v>40</v>
      </c>
      <c r="P59" s="51">
        <v>3.8999999999999998E-3</v>
      </c>
      <c r="Q59" s="33" t="s">
        <v>38</v>
      </c>
      <c r="S59" s="40" t="s">
        <v>124</v>
      </c>
      <c r="T59" s="40" t="s">
        <v>43</v>
      </c>
      <c r="U59" s="40" t="s">
        <v>110</v>
      </c>
      <c r="V59" s="40" t="s">
        <v>148</v>
      </c>
      <c r="W59" s="40" t="s">
        <v>115</v>
      </c>
      <c r="X59" s="40">
        <v>0</v>
      </c>
      <c r="Y59" s="40">
        <v>0</v>
      </c>
      <c r="Z59" s="33" t="str">
        <f>""</f>
        <v/>
      </c>
      <c r="AA59" s="53"/>
      <c r="AB59" s="33" t="s">
        <v>38</v>
      </c>
      <c r="AC59" s="53"/>
      <c r="AD59" s="33" t="str">
        <f t="shared" si="6"/>
        <v>forward-EUR-3M</v>
      </c>
      <c r="AE59" s="54">
        <f>[1]!obGet([1]!obCall("",AP59,IF(OR(AD59=Q59,AD59=AB59),"getPayment","getFixing"),[1]!obMake("","int",[1]!obGet([1]!obCall("",AP59,"getNumberOfPeriods"))-1)))</f>
        <v>1.2547945205479452</v>
      </c>
      <c r="AG59" s="55" t="str">
        <f>[1]!obMake(AG$15&amp;"-"&amp;ROW(),"int",$F59)</f>
        <v>spot date-59 
[9710]</v>
      </c>
      <c r="AH59" s="55" t="str">
        <f>[1]!obMake(AH$15&amp;"-"&amp;ROW(),"String",$H59)</f>
        <v>start offset rec-59 
[8768]</v>
      </c>
      <c r="AI59" s="55" t="str">
        <f>[1]!obMake(AI$15&amp;"-"&amp;ROW(),"String",$I59)</f>
        <v>maturity rec-59 
[8198]</v>
      </c>
      <c r="AK59" s="55" t="str">
        <f>[1]!obMake(AK$15&amp;"-"&amp;ROW(),"String",$S59)</f>
        <v>start offset pay-59 
[9288]</v>
      </c>
      <c r="AL59" s="55" t="str">
        <f>[1]!obMake(AL$15&amp;"-"&amp;ROW(),"String",$T59)</f>
        <v>maturity pay-59 
[9643]</v>
      </c>
      <c r="AN59" s="55" t="str">
        <f>[1]!obMake(AN$15&amp;"-"&amp;ROW(),"String",D59)</f>
        <v>symbol-59 
[8767]</v>
      </c>
      <c r="AO59" s="55" t="str">
        <f>[1]!obMake(AO$15&amp;"-"&amp;ROW(),"String",E59)</f>
        <v>type-59 
[8197]</v>
      </c>
      <c r="AP59" s="55" t="str">
        <f>[1]!obCall(AP$15&amp;"-"&amp;ROW(),obLibs&amp;"net.finmath.time.ScheduleGenerator","createScheduleFromConventions",$H$8,$AG59,$AH59:$AI59,[1]!obMake("","String",$J59),[1]!obMake("","String",$K59),$H$9,[1]!obMake("","String",$L59),$H$10,[1]!obMake("","int",$M59),[1]!obMake("","int",$N59))</f>
        <v>tenor rec-59 
[11585]</v>
      </c>
      <c r="AQ59" s="55" t="str">
        <f>[1]!obMake(AQ$15&amp;"-"&amp;ROW(),"String",O59)</f>
        <v>forward rec-59 
[9517]</v>
      </c>
      <c r="AR59" s="55" t="str">
        <f>[1]!obMake(AR$15&amp;"-"&amp;ROW(),"double",P59)</f>
        <v>spread rec-59 
[8766]</v>
      </c>
      <c r="AS59" s="55" t="str">
        <f>[1]!obMake(AS$15&amp;"-"&amp;ROW(),"String",Q59)</f>
        <v>discount rec-59 
[8196]</v>
      </c>
      <c r="AT59" s="55" t="str">
        <f>[1]!obCall(AT$15&amp;"-"&amp;ROW(),obLibs&amp;"net.finmath.time.ScheduleGenerator","createScheduleFromConventions",$H$8,$AG59,$AK59:$AL59,[1]!obMake("","String",$U59),[1]!obMake("","String",$V59),$H$9,[1]!obMake("","String",$L59),$H$10,[1]!obMake("","int",$X59),[1]!obMake("","int",$Y59))</f>
        <v>tenor pay-59 
[12947]</v>
      </c>
      <c r="AU59" s="55" t="str">
        <f>[1]!obMake(AU$15&amp;"-"&amp;ROW(),"String",Z59)</f>
        <v>forward pay-59 
[9769]</v>
      </c>
      <c r="AV59" s="55" t="str">
        <f>[1]!obMake(AV$15&amp;"-"&amp;ROW(),"double",AA59)</f>
        <v>spread pay-59 
[8765]</v>
      </c>
      <c r="AW59" s="55" t="str">
        <f>[1]!obMake(AW$15&amp;"-"&amp;ROW(),"String",AB59)</f>
        <v>disocunt pay-59 
[8195]</v>
      </c>
      <c r="AX59" s="55" t="str">
        <f>[1]!obMake(AX$15&amp;"-"&amp;ROW(),"String",AD59)</f>
        <v>calibration curve-59 
[9287]</v>
      </c>
      <c r="AY59" s="55" t="str">
        <f>[1]!obMake(AY$15&amp;"-"&amp;ROW(),"double",AE59)</f>
        <v>calibration time-59 
[11589]</v>
      </c>
      <c r="JJ59" s="14"/>
      <c r="JK59" s="14"/>
      <c r="JL59" s="14"/>
      <c r="JM59" s="14"/>
      <c r="JN59" s="14"/>
      <c r="JO59" s="14"/>
    </row>
    <row r="60" spans="1:275" ht="13.2" customHeight="1" x14ac:dyDescent="0.25">
      <c r="A60" s="48" t="str">
        <f t="shared" si="4"/>
        <v>forward-EUR-3M-2Y</v>
      </c>
      <c r="B60" s="49" t="str">
        <f>[1]!obMake("calibItem-"&amp;ROW(),obLibs&amp;"net.finmath.marketdata.calibration.CalibratedCurves$CalibrationSpec",AN60:AY60)</f>
        <v>calibItem-60 
[13738]</v>
      </c>
      <c r="C60" s="49">
        <f>[1]!obGet([1]!obCall("",[1]!obCall("",$B$11,"getCalibrationProductForSpec",B60),"getValue",[1]!obCall("",$B$11,"getModel")))</f>
        <v>-5.6921134472531776E-13</v>
      </c>
      <c r="D60" s="14" t="str">
        <f t="shared" ref="D60:D75" si="7">AD60&amp;"-"&amp;I60</f>
        <v>forward-EUR-3M-2Y</v>
      </c>
      <c r="E60" s="14" t="s">
        <v>125</v>
      </c>
      <c r="F60" s="40">
        <v>2</v>
      </c>
      <c r="H60" s="40" t="s">
        <v>105</v>
      </c>
      <c r="I60" s="40" t="s">
        <v>129</v>
      </c>
      <c r="J60" s="40" t="s">
        <v>149</v>
      </c>
      <c r="K60" s="40" t="s">
        <v>108</v>
      </c>
      <c r="L60" s="40" t="s">
        <v>109</v>
      </c>
      <c r="M60" s="40">
        <v>0</v>
      </c>
      <c r="N60" s="40">
        <v>0</v>
      </c>
      <c r="O60" s="33" t="s">
        <v>40</v>
      </c>
      <c r="P60" s="40">
        <v>0</v>
      </c>
      <c r="Q60" s="33" t="s">
        <v>38</v>
      </c>
      <c r="S60" s="40" t="s">
        <v>105</v>
      </c>
      <c r="T60" s="40" t="str">
        <f t="shared" ref="T60:T75" si="8">I60</f>
        <v>2Y</v>
      </c>
      <c r="U60" s="40" t="s">
        <v>110</v>
      </c>
      <c r="V60" s="40" t="s">
        <v>150</v>
      </c>
      <c r="W60" s="40" t="s">
        <v>109</v>
      </c>
      <c r="X60" s="40">
        <v>0</v>
      </c>
      <c r="Y60" s="40">
        <v>0</v>
      </c>
      <c r="Z60" s="33" t="str">
        <f>""</f>
        <v/>
      </c>
      <c r="AA60" s="51">
        <f>0.0038</f>
        <v>3.8E-3</v>
      </c>
      <c r="AB60" s="33" t="s">
        <v>38</v>
      </c>
      <c r="AC60" s="53"/>
      <c r="AD60" s="33" t="str">
        <f t="shared" si="6"/>
        <v>forward-EUR-3M</v>
      </c>
      <c r="AE60" s="54">
        <f>[1]!obGet([1]!obCall("",AP60,IF(OR(AD60=Q60,AD60=AB60),"getPayment","getFixing"),[1]!obMake("","int",[1]!obGet([1]!obCall("",AP60,"getNumberOfPeriods"))-1)))</f>
        <v>1.7616438356164383</v>
      </c>
      <c r="AG60" s="55" t="str">
        <f>[1]!obMake(AG$15&amp;"-"&amp;ROW(),"int",$F60)</f>
        <v>spot date-60 
[9642]</v>
      </c>
      <c r="AH60" s="55" t="str">
        <f>[1]!obMake(AH$15&amp;"-"&amp;ROW(),"String",$H60)</f>
        <v>start offset rec-60 
[8764]</v>
      </c>
      <c r="AI60" s="55" t="str">
        <f>[1]!obMake(AI$15&amp;"-"&amp;ROW(),"String",$I60)</f>
        <v>maturity rec-60 
[8194]</v>
      </c>
      <c r="AK60" s="55" t="str">
        <f>[1]!obMake(AK$15&amp;"-"&amp;ROW(),"String",$S60)</f>
        <v>start offset pay-60 
[9286]</v>
      </c>
      <c r="AL60" s="55" t="str">
        <f>[1]!obMake(AL$15&amp;"-"&amp;ROW(),"String",$T60)</f>
        <v>maturity pay-60 
[9516]</v>
      </c>
      <c r="AN60" s="55" t="str">
        <f>[1]!obMake(AN$15&amp;"-"&amp;ROW(),"String",D60)</f>
        <v>symbol-60 
[8763]</v>
      </c>
      <c r="AO60" s="55" t="str">
        <f>[1]!obMake(AO$15&amp;"-"&amp;ROW(),"String",E60)</f>
        <v>type-60 
[8193]</v>
      </c>
      <c r="AP60" s="55" t="str">
        <f>[1]!obCall(AP$15&amp;"-"&amp;ROW(),obLibs&amp;"net.finmath.time.ScheduleGenerator","createScheduleFromConventions",$H$8,$AG60,$AH60:$AI60,[1]!obMake("","String",$J60),[1]!obMake("","String",$K60),$H$9,[1]!obMake("","String",$L60),$H$10,[1]!obMake("","int",$M60),[1]!obMake("","int",$N60))</f>
        <v>tenor rec-60 
[13733]</v>
      </c>
      <c r="AQ60" s="55" t="str">
        <f>[1]!obMake(AQ$15&amp;"-"&amp;ROW(),"String",O60)</f>
        <v>forward rec-60 
[9768]</v>
      </c>
      <c r="AR60" s="55" t="str">
        <f>[1]!obMake(AR$15&amp;"-"&amp;ROW(),"double",P60)</f>
        <v>spread rec-60 
[8762]</v>
      </c>
      <c r="AS60" s="55" t="str">
        <f>[1]!obMake(AS$15&amp;"-"&amp;ROW(),"String",Q60)</f>
        <v>discount rec-60 
[8192]</v>
      </c>
      <c r="AT60" s="55" t="str">
        <f>[1]!obCall(AT$15&amp;"-"&amp;ROW(),obLibs&amp;"net.finmath.time.ScheduleGenerator","createScheduleFromConventions",$H$8,$AG60,$AK60:$AL60,[1]!obMake("","String",$U60),[1]!obMake("","String",$V60),$H$9,[1]!obMake("","String",$L60),$H$10,[1]!obMake("","int",$X60),[1]!obMake("","int",$Y60))</f>
        <v>tenor pay-60 
[12247]</v>
      </c>
      <c r="AU60" s="55" t="str">
        <f>[1]!obMake(AU$15&amp;"-"&amp;ROW(),"String",Z60)</f>
        <v>forward pay-60 
[9585]</v>
      </c>
      <c r="AV60" s="55" t="str">
        <f>[1]!obMake(AV$15&amp;"-"&amp;ROW(),"double",AA60)</f>
        <v>spread pay-60 
[8761]</v>
      </c>
      <c r="AW60" s="55" t="str">
        <f>[1]!obMake(AW$15&amp;"-"&amp;ROW(),"String",AB60)</f>
        <v>disocunt pay-60 
[8191]</v>
      </c>
      <c r="AX60" s="55" t="str">
        <f>[1]!obMake(AX$15&amp;"-"&amp;ROW(),"String",AD60)</f>
        <v>calibration curve-60 
[9285]</v>
      </c>
      <c r="AY60" s="55" t="str">
        <f>[1]!obMake(AY$15&amp;"-"&amp;ROW(),"double",AE60)</f>
        <v>calibration time-60 
[13737]</v>
      </c>
      <c r="JJ60" s="14"/>
      <c r="JK60" s="14"/>
      <c r="JL60" s="14"/>
      <c r="JM60" s="14"/>
      <c r="JN60" s="14"/>
      <c r="JO60" s="14"/>
    </row>
    <row r="61" spans="1:275" ht="13.2" customHeight="1" x14ac:dyDescent="0.25">
      <c r="A61" s="48" t="str">
        <f t="shared" si="4"/>
        <v>forward-EUR-3M-3Y</v>
      </c>
      <c r="B61" s="49" t="str">
        <f>[1]!obMake("calibItem-"&amp;ROW(),obLibs&amp;"net.finmath.marketdata.calibration.CalibratedCurves$CalibrationSpec",AN61:AY61)</f>
        <v>calibItem-61 
[12955]</v>
      </c>
      <c r="C61" s="49">
        <f>[1]!obGet([1]!obCall("",[1]!obCall("",$B$11,"getCalibrationProductForSpec",B61),"getValue",[1]!obCall("",$B$11,"getModel")))</f>
        <v>6.3116178949940149E-13</v>
      </c>
      <c r="D61" s="14" t="str">
        <f t="shared" si="7"/>
        <v>forward-EUR-3M-3Y</v>
      </c>
      <c r="E61" s="14" t="s">
        <v>125</v>
      </c>
      <c r="F61" s="40">
        <v>2</v>
      </c>
      <c r="H61" s="40" t="s">
        <v>105</v>
      </c>
      <c r="I61" s="40" t="s">
        <v>131</v>
      </c>
      <c r="J61" s="40" t="s">
        <v>149</v>
      </c>
      <c r="K61" s="40" t="s">
        <v>108</v>
      </c>
      <c r="L61" s="40" t="s">
        <v>109</v>
      </c>
      <c r="M61" s="40">
        <v>0</v>
      </c>
      <c r="N61" s="40">
        <v>0</v>
      </c>
      <c r="O61" s="33" t="s">
        <v>40</v>
      </c>
      <c r="P61" s="40">
        <v>0</v>
      </c>
      <c r="Q61" s="33" t="s">
        <v>38</v>
      </c>
      <c r="S61" s="40" t="s">
        <v>105</v>
      </c>
      <c r="T61" s="40" t="str">
        <f t="shared" si="8"/>
        <v>3Y</v>
      </c>
      <c r="U61" s="40" t="s">
        <v>110</v>
      </c>
      <c r="V61" s="40" t="s">
        <v>150</v>
      </c>
      <c r="W61" s="40" t="s">
        <v>109</v>
      </c>
      <c r="X61" s="40">
        <v>0</v>
      </c>
      <c r="Y61" s="40">
        <v>0</v>
      </c>
      <c r="Z61" s="33" t="str">
        <f>""</f>
        <v/>
      </c>
      <c r="AA61" s="51">
        <f>0.00485+AC61/100/100</f>
        <v>4.8500000000000001E-3</v>
      </c>
      <c r="AB61" s="33" t="s">
        <v>38</v>
      </c>
      <c r="AC61" s="53"/>
      <c r="AD61" s="33" t="str">
        <f t="shared" si="6"/>
        <v>forward-EUR-3M</v>
      </c>
      <c r="AE61" s="54">
        <f>[1]!obGet([1]!obCall("",AP61,IF(OR(AD61=Q61,AD61=AB61),"getPayment","getFixing"),[1]!obMake("","int",[1]!obGet([1]!obCall("",AP61,"getNumberOfPeriods"))-1)))</f>
        <v>2.7589041095890412</v>
      </c>
      <c r="AG61" s="55" t="str">
        <f>[1]!obMake(AG$15&amp;"-"&amp;ROW(),"int",$F61)</f>
        <v>spot date-61 
[9515]</v>
      </c>
      <c r="AH61" s="55" t="str">
        <f>[1]!obMake(AH$15&amp;"-"&amp;ROW(),"String",$H61)</f>
        <v>start offset rec-61 
[8760]</v>
      </c>
      <c r="AI61" s="55" t="str">
        <f>[1]!obMake(AI$15&amp;"-"&amp;ROW(),"String",$I61)</f>
        <v>maturity rec-61 
[8190]</v>
      </c>
      <c r="AK61" s="55" t="str">
        <f>[1]!obMake(AK$15&amp;"-"&amp;ROW(),"String",$S61)</f>
        <v>start offset pay-61 
[9284]</v>
      </c>
      <c r="AL61" s="55" t="str">
        <f>[1]!obMake(AL$15&amp;"-"&amp;ROW(),"String",$T61)</f>
        <v>maturity pay-61 
[9767]</v>
      </c>
      <c r="AN61" s="55" t="str">
        <f>[1]!obMake(AN$15&amp;"-"&amp;ROW(),"String",D61)</f>
        <v>symbol-61 
[8759]</v>
      </c>
      <c r="AO61" s="55" t="str">
        <f>[1]!obMake(AO$15&amp;"-"&amp;ROW(),"String",E61)</f>
        <v>type-61 
[8189]</v>
      </c>
      <c r="AP61" s="55" t="str">
        <f>[1]!obCall(AP$15&amp;"-"&amp;ROW(),obLibs&amp;"net.finmath.time.ScheduleGenerator","createScheduleFromConventions",$H$8,$AG61,$AH61:$AI61,[1]!obMake("","String",$J61),[1]!obMake("","String",$K61),$H$9,[1]!obMake("","String",$L61),$H$10,[1]!obMake("","int",$M61),[1]!obMake("","int",$N61))</f>
        <v>tenor rec-61 
[11575]</v>
      </c>
      <c r="AQ61" s="55" t="str">
        <f>[1]!obMake(AQ$15&amp;"-"&amp;ROW(),"String",O61)</f>
        <v>forward rec-61 
[9709]</v>
      </c>
      <c r="AR61" s="55" t="str">
        <f>[1]!obMake(AR$15&amp;"-"&amp;ROW(),"double",P61)</f>
        <v>spread rec-61 
[8758]</v>
      </c>
      <c r="AS61" s="55" t="str">
        <f>[1]!obMake(AS$15&amp;"-"&amp;ROW(),"String",Q61)</f>
        <v>discount rec-61 
[8188]</v>
      </c>
      <c r="AT61" s="55" t="str">
        <f>[1]!obCall(AT$15&amp;"-"&amp;ROW(),obLibs&amp;"net.finmath.time.ScheduleGenerator","createScheduleFromConventions",$H$8,$AG61,$AK61:$AL61,[1]!obMake("","String",$U61),[1]!obMake("","String",$V61),$H$9,[1]!obMake("","String",$L61),$H$10,[1]!obMake("","int",$X61),[1]!obMake("","int",$Y61))</f>
        <v>tenor pay-61 
[12954]</v>
      </c>
      <c r="AU61" s="55" t="str">
        <f>[1]!obMake(AU$15&amp;"-"&amp;ROW(),"String",Z61)</f>
        <v>forward pay-61 
[9640]</v>
      </c>
      <c r="AV61" s="55" t="str">
        <f>[1]!obMake(AV$15&amp;"-"&amp;ROW(),"double",AA61)</f>
        <v>spread pay-61 
[8757]</v>
      </c>
      <c r="AW61" s="55" t="str">
        <f>[1]!obMake(AW$15&amp;"-"&amp;ROW(),"String",AB61)</f>
        <v>disocunt pay-61 
[8187]</v>
      </c>
      <c r="AX61" s="55" t="str">
        <f>[1]!obMake(AX$15&amp;"-"&amp;ROW(),"String",AD61)</f>
        <v>calibration curve-61 
[9283]</v>
      </c>
      <c r="AY61" s="55" t="str">
        <f>[1]!obMake(AY$15&amp;"-"&amp;ROW(),"double",AE61)</f>
        <v>calibration time-61 
[11579]</v>
      </c>
      <c r="JJ61" s="14"/>
      <c r="JK61" s="14"/>
      <c r="JL61" s="14"/>
      <c r="JM61" s="14"/>
      <c r="JN61" s="14"/>
      <c r="JO61" s="14"/>
    </row>
    <row r="62" spans="1:275" ht="13.2" customHeight="1" x14ac:dyDescent="0.25">
      <c r="A62" s="48" t="str">
        <f t="shared" si="4"/>
        <v>forward-EUR-3M-4Y</v>
      </c>
      <c r="B62" s="49" t="str">
        <f>[1]!obMake("calibItem-"&amp;ROW(),obLibs&amp;"net.finmath.marketdata.calibration.CalibratedCurves$CalibrationSpec",AN62:AY62)</f>
        <v>calibItem-62 
[13749]</v>
      </c>
      <c r="C62" s="49">
        <f>[1]!obGet([1]!obCall("",[1]!obCall("",$B$11,"getCalibrationProductForSpec",B62),"getValue",[1]!obCall("",$B$11,"getModel")))</f>
        <v>-9.2292840037089263E-13</v>
      </c>
      <c r="D62" s="14" t="str">
        <f t="shared" si="7"/>
        <v>forward-EUR-3M-4Y</v>
      </c>
      <c r="E62" s="14" t="s">
        <v>125</v>
      </c>
      <c r="F62" s="40">
        <v>2</v>
      </c>
      <c r="H62" s="40" t="s">
        <v>105</v>
      </c>
      <c r="I62" s="40" t="s">
        <v>132</v>
      </c>
      <c r="J62" s="40" t="s">
        <v>149</v>
      </c>
      <c r="K62" s="40" t="s">
        <v>108</v>
      </c>
      <c r="L62" s="40" t="s">
        <v>109</v>
      </c>
      <c r="M62" s="40">
        <v>0</v>
      </c>
      <c r="N62" s="40">
        <v>0</v>
      </c>
      <c r="O62" s="33" t="s">
        <v>40</v>
      </c>
      <c r="P62" s="40">
        <v>0</v>
      </c>
      <c r="Q62" s="33" t="s">
        <v>38</v>
      </c>
      <c r="S62" s="40" t="s">
        <v>105</v>
      </c>
      <c r="T62" s="40" t="str">
        <f t="shared" si="8"/>
        <v>4Y</v>
      </c>
      <c r="U62" s="40" t="s">
        <v>110</v>
      </c>
      <c r="V62" s="40" t="s">
        <v>150</v>
      </c>
      <c r="W62" s="40" t="s">
        <v>109</v>
      </c>
      <c r="X62" s="40">
        <v>0</v>
      </c>
      <c r="Y62" s="40">
        <v>0</v>
      </c>
      <c r="Z62" s="33" t="str">
        <f>""</f>
        <v/>
      </c>
      <c r="AA62" s="51">
        <f>0.00628+AC62/100/100</f>
        <v>6.28E-3</v>
      </c>
      <c r="AB62" s="33" t="s">
        <v>38</v>
      </c>
      <c r="AC62" s="53"/>
      <c r="AD62" s="33" t="str">
        <f t="shared" si="6"/>
        <v>forward-EUR-3M</v>
      </c>
      <c r="AE62" s="54">
        <f>[1]!obGet([1]!obCall("",AP62,IF(OR(AD62=Q62,AD62=AB62),"getPayment","getFixing"),[1]!obMake("","int",[1]!obGet([1]!obCall("",AP62,"getNumberOfPeriods"))-1)))</f>
        <v>3.7561643835616438</v>
      </c>
      <c r="AG62" s="55" t="str">
        <f>[1]!obMake(AG$15&amp;"-"&amp;ROW(),"int",$F62)</f>
        <v>spot date-62 
[9766]</v>
      </c>
      <c r="AH62" s="55" t="str">
        <f>[1]!obMake(AH$15&amp;"-"&amp;ROW(),"String",$H62)</f>
        <v>start offset rec-62 
[8756]</v>
      </c>
      <c r="AI62" s="55" t="str">
        <f>[1]!obMake(AI$15&amp;"-"&amp;ROW(),"String",$I62)</f>
        <v>maturity rec-62 
[8186]</v>
      </c>
      <c r="AK62" s="55" t="str">
        <f>[1]!obMake(AK$15&amp;"-"&amp;ROW(),"String",$S62)</f>
        <v>start offset pay-62 
[9282]</v>
      </c>
      <c r="AL62" s="55" t="str">
        <f>[1]!obMake(AL$15&amp;"-"&amp;ROW(),"String",$T62)</f>
        <v>maturity pay-62 
[9834]</v>
      </c>
      <c r="AN62" s="55" t="str">
        <f>[1]!obMake(AN$15&amp;"-"&amp;ROW(),"String",D62)</f>
        <v>symbol-62 
[8755]</v>
      </c>
      <c r="AO62" s="55" t="str">
        <f>[1]!obMake(AO$15&amp;"-"&amp;ROW(),"String",E62)</f>
        <v>type-62 
[8185]</v>
      </c>
      <c r="AP62" s="55" t="str">
        <f>[1]!obCall(AP$15&amp;"-"&amp;ROW(),obLibs&amp;"net.finmath.time.ScheduleGenerator","createScheduleFromConventions",$H$8,$AG62,$AH62:$AI62,[1]!obMake("","String",$J62),[1]!obMake("","String",$K62),$H$9,[1]!obMake("","String",$L62),$H$10,[1]!obMake("","int",$M62),[1]!obMake("","int",$N62))</f>
        <v>tenor rec-62 
[13744]</v>
      </c>
      <c r="AQ62" s="55" t="str">
        <f>[1]!obMake(AQ$15&amp;"-"&amp;ROW(),"String",O62)</f>
        <v>forward rec-62 
[9639]</v>
      </c>
      <c r="AR62" s="55" t="str">
        <f>[1]!obMake(AR$15&amp;"-"&amp;ROW(),"double",P62)</f>
        <v>spread rec-62 
[8754]</v>
      </c>
      <c r="AS62" s="55" t="str">
        <f>[1]!obMake(AS$15&amp;"-"&amp;ROW(),"String",Q62)</f>
        <v>discount rec-62 
[8184]</v>
      </c>
      <c r="AT62" s="55" t="str">
        <f>[1]!obCall(AT$15&amp;"-"&amp;ROW(),obLibs&amp;"net.finmath.time.ScheduleGenerator","createScheduleFromConventions",$H$8,$AG62,$AK62:$AL62,[1]!obMake("","String",$U62),[1]!obMake("","String",$V62),$H$9,[1]!obMake("","String",$L62),$H$10,[1]!obMake("","int",$X62),[1]!obMake("","int",$Y62))</f>
        <v>tenor pay-62 
[12241]</v>
      </c>
      <c r="AU62" s="55" t="str">
        <f>[1]!obMake(AU$15&amp;"-"&amp;ROW(),"String",Z62)</f>
        <v>forward pay-62 
[9513]</v>
      </c>
      <c r="AV62" s="55" t="str">
        <f>[1]!obMake(AV$15&amp;"-"&amp;ROW(),"double",AA62)</f>
        <v>spread pay-62 
[8753]</v>
      </c>
      <c r="AW62" s="55" t="str">
        <f>[1]!obMake(AW$15&amp;"-"&amp;ROW(),"String",AB62)</f>
        <v>disocunt pay-62 
[8183]</v>
      </c>
      <c r="AX62" s="55" t="str">
        <f>[1]!obMake(AX$15&amp;"-"&amp;ROW(),"String",AD62)</f>
        <v>calibration curve-62 
[9281]</v>
      </c>
      <c r="AY62" s="55" t="str">
        <f>[1]!obMake(AY$15&amp;"-"&amp;ROW(),"double",AE62)</f>
        <v>calibration time-62 
[13748]</v>
      </c>
      <c r="JJ62" s="14"/>
      <c r="JK62" s="14"/>
      <c r="JL62" s="14"/>
      <c r="JM62" s="14"/>
      <c r="JN62" s="14"/>
      <c r="JO62" s="14"/>
    </row>
    <row r="63" spans="1:275" ht="13.2" customHeight="1" x14ac:dyDescent="0.25">
      <c r="A63" s="48" t="str">
        <f t="shared" si="4"/>
        <v>forward-EUR-3M-5Y</v>
      </c>
      <c r="B63" s="49" t="str">
        <f>[1]!obMake("calibItem-"&amp;ROW(),obLibs&amp;"net.finmath.marketdata.calibration.CalibratedCurves$CalibrationSpec",AN63:AY63)</f>
        <v>calibItem-63 
[12962]</v>
      </c>
      <c r="C63" s="49">
        <f>[1]!obGet([1]!obCall("",[1]!obCall("",$B$11,"getCalibrationProductForSpec",B63),"getValue",[1]!obCall("",$B$11,"getModel")))</f>
        <v>1.432409746371377E-12</v>
      </c>
      <c r="D63" s="14" t="str">
        <f t="shared" si="7"/>
        <v>forward-EUR-3M-5Y</v>
      </c>
      <c r="E63" s="14" t="s">
        <v>125</v>
      </c>
      <c r="F63" s="40">
        <v>2</v>
      </c>
      <c r="H63" s="40" t="s">
        <v>105</v>
      </c>
      <c r="I63" s="40" t="s">
        <v>133</v>
      </c>
      <c r="J63" s="40" t="s">
        <v>149</v>
      </c>
      <c r="K63" s="40" t="s">
        <v>108</v>
      </c>
      <c r="L63" s="40" t="s">
        <v>109</v>
      </c>
      <c r="M63" s="40">
        <v>0</v>
      </c>
      <c r="N63" s="40">
        <v>0</v>
      </c>
      <c r="O63" s="33" t="s">
        <v>40</v>
      </c>
      <c r="P63" s="40">
        <v>0</v>
      </c>
      <c r="Q63" s="33" t="s">
        <v>38</v>
      </c>
      <c r="S63" s="40" t="s">
        <v>105</v>
      </c>
      <c r="T63" s="40" t="str">
        <f t="shared" si="8"/>
        <v>5Y</v>
      </c>
      <c r="U63" s="40" t="s">
        <v>110</v>
      </c>
      <c r="V63" s="40" t="s">
        <v>150</v>
      </c>
      <c r="W63" s="40" t="s">
        <v>109</v>
      </c>
      <c r="X63" s="40">
        <v>0</v>
      </c>
      <c r="Y63" s="40">
        <v>0</v>
      </c>
      <c r="Z63" s="33" t="str">
        <f>""</f>
        <v/>
      </c>
      <c r="AA63" s="51">
        <f>0.00812+AC63/100/100</f>
        <v>8.1200000000000005E-3</v>
      </c>
      <c r="AB63" s="33" t="s">
        <v>38</v>
      </c>
      <c r="AC63" s="53"/>
      <c r="AD63" s="33" t="str">
        <f t="shared" si="6"/>
        <v>forward-EUR-3M</v>
      </c>
      <c r="AE63" s="54">
        <f>[1]!obGet([1]!obCall("",AP63,IF(OR(AD63=Q63,AD63=AB63),"getPayment","getFixing"),[1]!obMake("","int",[1]!obGet([1]!obCall("",AP63,"getNumberOfPeriods"))-1)))</f>
        <v>4.7589041095890412</v>
      </c>
      <c r="AG63" s="55" t="str">
        <f>[1]!obMake(AG$15&amp;"-"&amp;ROW(),"int",$F63)</f>
        <v>spot date-63 
[9708]</v>
      </c>
      <c r="AH63" s="55" t="str">
        <f>[1]!obMake(AH$15&amp;"-"&amp;ROW(),"String",$H63)</f>
        <v>start offset rec-63 
[8752]</v>
      </c>
      <c r="AI63" s="55" t="str">
        <f>[1]!obMake(AI$15&amp;"-"&amp;ROW(),"String",$I63)</f>
        <v>maturity rec-63 
[8182]</v>
      </c>
      <c r="AK63" s="55" t="str">
        <f>[1]!obMake(AK$15&amp;"-"&amp;ROW(),"String",$S63)</f>
        <v>start offset pay-63 
[9280]</v>
      </c>
      <c r="AL63" s="55" t="str">
        <f>[1]!obMake(AL$15&amp;"-"&amp;ROW(),"String",$T63)</f>
        <v>maturity pay-63 
[9638]</v>
      </c>
      <c r="AN63" s="55" t="str">
        <f>[1]!obMake(AN$15&amp;"-"&amp;ROW(),"String",D63)</f>
        <v>symbol-63 
[8751]</v>
      </c>
      <c r="AO63" s="55" t="str">
        <f>[1]!obMake(AO$15&amp;"-"&amp;ROW(),"String",E63)</f>
        <v>type-63 
[8181]</v>
      </c>
      <c r="AP63" s="55" t="str">
        <f>[1]!obCall(AP$15&amp;"-"&amp;ROW(),obLibs&amp;"net.finmath.time.ScheduleGenerator","createScheduleFromConventions",$H$8,$AG63,$AH63:$AI63,[1]!obMake("","String",$J63),[1]!obMake("","String",$K63),$H$9,[1]!obMake("","String",$L63),$H$10,[1]!obMake("","int",$M63),[1]!obMake("","int",$N63))</f>
        <v>tenor rec-63 
[11565]</v>
      </c>
      <c r="AQ63" s="55" t="str">
        <f>[1]!obMake(AQ$15&amp;"-"&amp;ROW(),"String",O63)</f>
        <v>forward rec-63 
[9512]</v>
      </c>
      <c r="AR63" s="55" t="str">
        <f>[1]!obMake(AR$15&amp;"-"&amp;ROW(),"double",P63)</f>
        <v>spread rec-63 
[8750]</v>
      </c>
      <c r="AS63" s="55" t="str">
        <f>[1]!obMake(AS$15&amp;"-"&amp;ROW(),"String",Q63)</f>
        <v>discount rec-63 
[8180]</v>
      </c>
      <c r="AT63" s="55" t="str">
        <f>[1]!obCall(AT$15&amp;"-"&amp;ROW(),obLibs&amp;"net.finmath.time.ScheduleGenerator","createScheduleFromConventions",$H$8,$AG63,$AK63:$AL63,[1]!obMake("","String",$U63),[1]!obMake("","String",$V63),$H$9,[1]!obMake("","String",$L63),$H$10,[1]!obMake("","int",$X63),[1]!obMake("","int",$Y63))</f>
        <v>tenor pay-63 
[12961]</v>
      </c>
      <c r="AU63" s="55" t="str">
        <f>[1]!obMake(AU$15&amp;"-"&amp;ROW(),"String",Z63)</f>
        <v>forward pay-63 
[9764]</v>
      </c>
      <c r="AV63" s="55" t="str">
        <f>[1]!obMake(AV$15&amp;"-"&amp;ROW(),"double",AA63)</f>
        <v>spread pay-63 
[8749]</v>
      </c>
      <c r="AW63" s="55" t="str">
        <f>[1]!obMake(AW$15&amp;"-"&amp;ROW(),"String",AB63)</f>
        <v>disocunt pay-63 
[8179]</v>
      </c>
      <c r="AX63" s="55" t="str">
        <f>[1]!obMake(AX$15&amp;"-"&amp;ROW(),"String",AD63)</f>
        <v>calibration curve-63 
[9279]</v>
      </c>
      <c r="AY63" s="55" t="str">
        <f>[1]!obMake(AY$15&amp;"-"&amp;ROW(),"double",AE63)</f>
        <v>calibration time-63 
[11569]</v>
      </c>
      <c r="JJ63" s="14"/>
      <c r="JK63" s="14"/>
      <c r="JL63" s="14"/>
      <c r="JM63" s="14"/>
      <c r="JN63" s="14"/>
      <c r="JO63" s="14"/>
    </row>
    <row r="64" spans="1:275" ht="13.2" customHeight="1" x14ac:dyDescent="0.25">
      <c r="A64" s="48" t="str">
        <f t="shared" si="4"/>
        <v>forward-EUR-3M-6Y</v>
      </c>
      <c r="B64" s="49" t="str">
        <f>[1]!obMake("calibItem-"&amp;ROW(),obLibs&amp;"net.finmath.marketdata.calibration.CalibratedCurves$CalibrationSpec",AN64:AY64)</f>
        <v>calibItem-64 
[13760]</v>
      </c>
      <c r="C64" s="49">
        <f>[1]!obGet([1]!obCall("",[1]!obCall("",$B$11,"getCalibrationProductForSpec",B64),"getValue",[1]!obCall("",$B$11,"getModel")))</f>
        <v>-2.2816193379071592E-12</v>
      </c>
      <c r="D64" s="14" t="str">
        <f t="shared" si="7"/>
        <v>forward-EUR-3M-6Y</v>
      </c>
      <c r="E64" s="14" t="s">
        <v>125</v>
      </c>
      <c r="F64" s="40">
        <v>2</v>
      </c>
      <c r="H64" s="40" t="s">
        <v>105</v>
      </c>
      <c r="I64" s="40" t="s">
        <v>134</v>
      </c>
      <c r="J64" s="40" t="s">
        <v>149</v>
      </c>
      <c r="K64" s="40" t="s">
        <v>108</v>
      </c>
      <c r="L64" s="40" t="s">
        <v>109</v>
      </c>
      <c r="M64" s="40">
        <v>0</v>
      </c>
      <c r="N64" s="40">
        <v>0</v>
      </c>
      <c r="O64" s="33" t="s">
        <v>40</v>
      </c>
      <c r="P64" s="40">
        <v>0</v>
      </c>
      <c r="Q64" s="33" t="s">
        <v>38</v>
      </c>
      <c r="S64" s="40" t="s">
        <v>105</v>
      </c>
      <c r="T64" s="40" t="str">
        <f t="shared" si="8"/>
        <v>6Y</v>
      </c>
      <c r="U64" s="40" t="s">
        <v>110</v>
      </c>
      <c r="V64" s="40" t="s">
        <v>150</v>
      </c>
      <c r="W64" s="40" t="s">
        <v>109</v>
      </c>
      <c r="X64" s="40">
        <v>0</v>
      </c>
      <c r="Y64" s="40">
        <v>0</v>
      </c>
      <c r="Z64" s="33" t="str">
        <f>""</f>
        <v/>
      </c>
      <c r="AA64" s="51">
        <f>0.00998+AC64/100/100</f>
        <v>9.9799999999999993E-3</v>
      </c>
      <c r="AB64" s="33" t="s">
        <v>38</v>
      </c>
      <c r="AC64" s="53"/>
      <c r="AD64" s="33" t="str">
        <f t="shared" si="6"/>
        <v>forward-EUR-3M</v>
      </c>
      <c r="AE64" s="54">
        <f>[1]!obGet([1]!obCall("",AP64,IF(OR(AD64=Q64,AD64=AB64),"getPayment","getFixing"),[1]!obMake("","int",[1]!obGet([1]!obCall("",AP64,"getNumberOfPeriods"))-1)))</f>
        <v>5.7589041095890412</v>
      </c>
      <c r="AG64" s="55" t="str">
        <f>[1]!obMake(AG$15&amp;"-"&amp;ROW(),"int",$F64)</f>
        <v>spot date-64 
[9637]</v>
      </c>
      <c r="AH64" s="55" t="str">
        <f>[1]!obMake(AH$15&amp;"-"&amp;ROW(),"String",$H64)</f>
        <v>start offset rec-64 
[8748]</v>
      </c>
      <c r="AI64" s="55" t="str">
        <f>[1]!obMake(AI$15&amp;"-"&amp;ROW(),"String",$I64)</f>
        <v>maturity rec-64 
[8178]</v>
      </c>
      <c r="AK64" s="55" t="str">
        <f>[1]!obMake(AK$15&amp;"-"&amp;ROW(),"String",$S64)</f>
        <v>start offset pay-64 
[9278]</v>
      </c>
      <c r="AL64" s="55" t="str">
        <f>[1]!obMake(AL$15&amp;"-"&amp;ROW(),"String",$T64)</f>
        <v>maturity pay-64 
[9511]</v>
      </c>
      <c r="AN64" s="55" t="str">
        <f>[1]!obMake(AN$15&amp;"-"&amp;ROW(),"String",D64)</f>
        <v>symbol-64 
[8747]</v>
      </c>
      <c r="AO64" s="55" t="str">
        <f>[1]!obMake(AO$15&amp;"-"&amp;ROW(),"String",E64)</f>
        <v>type-64 
[8177]</v>
      </c>
      <c r="AP64" s="55" t="str">
        <f>[1]!obCall(AP$15&amp;"-"&amp;ROW(),obLibs&amp;"net.finmath.time.ScheduleGenerator","createScheduleFromConventions",$H$8,$AG64,$AH64:$AI64,[1]!obMake("","String",$J64),[1]!obMake("","String",$K64),$H$9,[1]!obMake("","String",$L64),$H$10,[1]!obMake("","int",$M64),[1]!obMake("","int",$N64))</f>
        <v>tenor rec-64 
[13755]</v>
      </c>
      <c r="AQ64" s="55" t="str">
        <f>[1]!obMake(AQ$15&amp;"-"&amp;ROW(),"String",O64)</f>
        <v>forward rec-64 
[9763]</v>
      </c>
      <c r="AR64" s="55" t="str">
        <f>[1]!obMake(AR$15&amp;"-"&amp;ROW(),"double",P64)</f>
        <v>spread rec-64 
[8746]</v>
      </c>
      <c r="AS64" s="55" t="str">
        <f>[1]!obMake(AS$15&amp;"-"&amp;ROW(),"String",Q64)</f>
        <v>discount rec-64 
[8176]</v>
      </c>
      <c r="AT64" s="55" t="str">
        <f>[1]!obCall(AT$15&amp;"-"&amp;ROW(),obLibs&amp;"net.finmath.time.ScheduleGenerator","createScheduleFromConventions",$H$8,$AG64,$AK64:$AL64,[1]!obMake("","String",$U64),[1]!obMake("","String",$V64),$H$9,[1]!obMake("","String",$L64),$H$10,[1]!obMake("","int",$X64),[1]!obMake("","int",$Y64))</f>
        <v>tenor pay-64 
[12235]</v>
      </c>
      <c r="AU64" s="55" t="str">
        <f>[1]!obMake(AU$15&amp;"-"&amp;ROW(),"String",Z64)</f>
        <v>forward pay-64 
[9707]</v>
      </c>
      <c r="AV64" s="55" t="str">
        <f>[1]!obMake(AV$15&amp;"-"&amp;ROW(),"double",AA64)</f>
        <v>spread pay-64 
[8745]</v>
      </c>
      <c r="AW64" s="55" t="str">
        <f>[1]!obMake(AW$15&amp;"-"&amp;ROW(),"String",AB64)</f>
        <v>disocunt pay-64 
[8175]</v>
      </c>
      <c r="AX64" s="55" t="str">
        <f>[1]!obMake(AX$15&amp;"-"&amp;ROW(),"String",AD64)</f>
        <v>calibration curve-64 
[9277]</v>
      </c>
      <c r="AY64" s="55" t="str">
        <f>[1]!obMake(AY$15&amp;"-"&amp;ROW(),"double",AE64)</f>
        <v>calibration time-64 
[13759]</v>
      </c>
      <c r="JJ64" s="14"/>
      <c r="JK64" s="14"/>
      <c r="JL64" s="14"/>
      <c r="JM64" s="14"/>
      <c r="JN64" s="14"/>
      <c r="JO64" s="14"/>
    </row>
    <row r="65" spans="1:275" ht="13.2" customHeight="1" x14ac:dyDescent="0.25">
      <c r="A65" s="48" t="str">
        <f t="shared" si="4"/>
        <v>forward-EUR-3M-7Y</v>
      </c>
      <c r="B65" s="49" t="str">
        <f>[1]!obMake("calibItem-"&amp;ROW(),obLibs&amp;"net.finmath.marketdata.calibration.CalibratedCurves$CalibrationSpec",AN65:AY65)</f>
        <v>calibItem-65 
[12969]</v>
      </c>
      <c r="C65" s="49">
        <f>[1]!obGet([1]!obCall("",[1]!obCall("",$B$11,"getCalibrationProductForSpec",B65),"getValue",[1]!obCall("",$B$11,"getModel")))</f>
        <v>3.7366776339808894E-12</v>
      </c>
      <c r="D65" s="14" t="str">
        <f t="shared" si="7"/>
        <v>forward-EUR-3M-7Y</v>
      </c>
      <c r="E65" s="14" t="s">
        <v>125</v>
      </c>
      <c r="F65" s="40">
        <v>2</v>
      </c>
      <c r="H65" s="40" t="s">
        <v>105</v>
      </c>
      <c r="I65" s="40" t="s">
        <v>135</v>
      </c>
      <c r="J65" s="40" t="s">
        <v>149</v>
      </c>
      <c r="K65" s="40" t="s">
        <v>108</v>
      </c>
      <c r="L65" s="40" t="s">
        <v>109</v>
      </c>
      <c r="M65" s="40">
        <v>0</v>
      </c>
      <c r="N65" s="40">
        <v>0</v>
      </c>
      <c r="O65" s="33" t="s">
        <v>40</v>
      </c>
      <c r="P65" s="40">
        <v>0</v>
      </c>
      <c r="Q65" s="33" t="s">
        <v>38</v>
      </c>
      <c r="S65" s="40" t="s">
        <v>105</v>
      </c>
      <c r="T65" s="40" t="str">
        <f t="shared" si="8"/>
        <v>7Y</v>
      </c>
      <c r="U65" s="40" t="s">
        <v>110</v>
      </c>
      <c r="V65" s="40" t="s">
        <v>150</v>
      </c>
      <c r="W65" s="40" t="s">
        <v>109</v>
      </c>
      <c r="X65" s="40">
        <v>0</v>
      </c>
      <c r="Y65" s="40">
        <v>0</v>
      </c>
      <c r="Z65" s="33" t="str">
        <f>""</f>
        <v/>
      </c>
      <c r="AA65" s="51">
        <v>1.1679999999999999E-2</v>
      </c>
      <c r="AB65" s="33" t="s">
        <v>38</v>
      </c>
      <c r="AC65" s="53"/>
      <c r="AD65" s="33" t="str">
        <f t="shared" si="6"/>
        <v>forward-EUR-3M</v>
      </c>
      <c r="AE65" s="54">
        <f>[1]!obGet([1]!obCall("",AP65,IF(OR(AD65=Q65,AD65=AB65),"getPayment","getFixing"),[1]!obMake("","int",[1]!obGet([1]!obCall("",AP65,"getNumberOfPeriods"))-1)))</f>
        <v>6.7589041095890412</v>
      </c>
      <c r="AG65" s="55" t="str">
        <f>[1]!obMake(AG$15&amp;"-"&amp;ROW(),"int",$F65)</f>
        <v>spot date-65 
[9510]</v>
      </c>
      <c r="AH65" s="55" t="str">
        <f>[1]!obMake(AH$15&amp;"-"&amp;ROW(),"String",$H65)</f>
        <v>start offset rec-65 
[8744]</v>
      </c>
      <c r="AI65" s="55" t="str">
        <f>[1]!obMake(AI$15&amp;"-"&amp;ROW(),"String",$I65)</f>
        <v>maturity rec-65 
[8174]</v>
      </c>
      <c r="AK65" s="55" t="str">
        <f>[1]!obMake(AK$15&amp;"-"&amp;ROW(),"String",$S65)</f>
        <v>start offset pay-65 
[9276]</v>
      </c>
      <c r="AL65" s="55" t="str">
        <f>[1]!obMake(AL$15&amp;"-"&amp;ROW(),"String",$T65)</f>
        <v>maturity pay-65 
[9762]</v>
      </c>
      <c r="AN65" s="55" t="str">
        <f>[1]!obMake(AN$15&amp;"-"&amp;ROW(),"String",D65)</f>
        <v>symbol-65 
[8743]</v>
      </c>
      <c r="AO65" s="55" t="str">
        <f>[1]!obMake(AO$15&amp;"-"&amp;ROW(),"String",E65)</f>
        <v>type-65 
[8173]</v>
      </c>
      <c r="AP65" s="55" t="str">
        <f>[1]!obCall(AP$15&amp;"-"&amp;ROW(),obLibs&amp;"net.finmath.time.ScheduleGenerator","createScheduleFromConventions",$H$8,$AG65,$AH65:$AI65,[1]!obMake("","String",$J65),[1]!obMake("","String",$K65),$H$9,[1]!obMake("","String",$L65),$H$10,[1]!obMake("","int",$M65),[1]!obMake("","int",$N65))</f>
        <v>tenor rec-65 
[11555]</v>
      </c>
      <c r="AQ65" s="55" t="str">
        <f>[1]!obMake(AQ$15&amp;"-"&amp;ROW(),"String",O65)</f>
        <v>forward rec-65 
[9583]</v>
      </c>
      <c r="AR65" s="55" t="str">
        <f>[1]!obMake(AR$15&amp;"-"&amp;ROW(),"double",P65)</f>
        <v>spread rec-65 
[8742]</v>
      </c>
      <c r="AS65" s="55" t="str">
        <f>[1]!obMake(AS$15&amp;"-"&amp;ROW(),"String",Q65)</f>
        <v>discount rec-65 
[8172]</v>
      </c>
      <c r="AT65" s="55" t="str">
        <f>[1]!obCall(AT$15&amp;"-"&amp;ROW(),obLibs&amp;"net.finmath.time.ScheduleGenerator","createScheduleFromConventions",$H$8,$AG65,$AK65:$AL65,[1]!obMake("","String",$U65),[1]!obMake("","String",$V65),$H$9,[1]!obMake("","String",$L65),$H$10,[1]!obMake("","int",$X65),[1]!obMake("","int",$Y65))</f>
        <v>tenor pay-65 
[12968]</v>
      </c>
      <c r="AU65" s="55" t="str">
        <f>[1]!obMake(AU$15&amp;"-"&amp;ROW(),"String",Z65)</f>
        <v>forward pay-65 
[9635]</v>
      </c>
      <c r="AV65" s="55" t="str">
        <f>[1]!obMake(AV$15&amp;"-"&amp;ROW(),"double",AA65)</f>
        <v>spread pay-65 
[8741]</v>
      </c>
      <c r="AW65" s="55" t="str">
        <f>[1]!obMake(AW$15&amp;"-"&amp;ROW(),"String",AB65)</f>
        <v>disocunt pay-65 
[8171]</v>
      </c>
      <c r="AX65" s="55" t="str">
        <f>[1]!obMake(AX$15&amp;"-"&amp;ROW(),"String",AD65)</f>
        <v>calibration curve-65 
[9275]</v>
      </c>
      <c r="AY65" s="55" t="str">
        <f>[1]!obMake(AY$15&amp;"-"&amp;ROW(),"double",AE65)</f>
        <v>calibration time-65 
[11559]</v>
      </c>
      <c r="JJ65" s="14"/>
      <c r="JK65" s="14"/>
      <c r="JL65" s="14"/>
      <c r="JM65" s="14"/>
      <c r="JN65" s="14"/>
      <c r="JO65" s="14"/>
    </row>
    <row r="66" spans="1:275" ht="13.2" customHeight="1" x14ac:dyDescent="0.25">
      <c r="A66" s="48" t="str">
        <f t="shared" si="4"/>
        <v>forward-EUR-3M-8Y</v>
      </c>
      <c r="B66" s="49" t="str">
        <f>[1]!obMake("calibItem-"&amp;ROW(),obLibs&amp;"net.finmath.marketdata.calibration.CalibratedCurves$CalibrationSpec",AN66:AY66)</f>
        <v>calibItem-66 
[13771]</v>
      </c>
      <c r="C66" s="49">
        <f>[1]!obGet([1]!obCall("",[1]!obCall("",$B$11,"getCalibrationProductForSpec",B66),"getValue",[1]!obCall("",$B$11,"getModel")))</f>
        <v>-6.1730620615207954E-12</v>
      </c>
      <c r="D66" s="14" t="str">
        <f t="shared" si="7"/>
        <v>forward-EUR-3M-8Y</v>
      </c>
      <c r="E66" s="14" t="s">
        <v>125</v>
      </c>
      <c r="F66" s="40">
        <v>2</v>
      </c>
      <c r="H66" s="40" t="s">
        <v>105</v>
      </c>
      <c r="I66" s="40" t="s">
        <v>136</v>
      </c>
      <c r="J66" s="40" t="s">
        <v>149</v>
      </c>
      <c r="K66" s="40" t="s">
        <v>108</v>
      </c>
      <c r="L66" s="40" t="s">
        <v>109</v>
      </c>
      <c r="M66" s="40">
        <v>0</v>
      </c>
      <c r="N66" s="40">
        <v>0</v>
      </c>
      <c r="O66" s="33" t="s">
        <v>40</v>
      </c>
      <c r="P66" s="40">
        <v>0</v>
      </c>
      <c r="Q66" s="33" t="s">
        <v>38</v>
      </c>
      <c r="S66" s="40" t="s">
        <v>105</v>
      </c>
      <c r="T66" s="40" t="str">
        <f t="shared" si="8"/>
        <v>8Y</v>
      </c>
      <c r="U66" s="40" t="s">
        <v>110</v>
      </c>
      <c r="V66" s="40" t="s">
        <v>150</v>
      </c>
      <c r="W66" s="40" t="s">
        <v>109</v>
      </c>
      <c r="X66" s="40">
        <v>0</v>
      </c>
      <c r="Y66" s="40">
        <v>0</v>
      </c>
      <c r="Z66" s="33" t="str">
        <f>""</f>
        <v/>
      </c>
      <c r="AA66" s="51">
        <v>1.316E-2</v>
      </c>
      <c r="AB66" s="33" t="s">
        <v>38</v>
      </c>
      <c r="AC66" s="53"/>
      <c r="AD66" s="33" t="str">
        <f t="shared" si="6"/>
        <v>forward-EUR-3M</v>
      </c>
      <c r="AE66" s="54">
        <f>[1]!obGet([1]!obCall("",AP66,IF(OR(AD66=Q66,AD66=AB66),"getPayment","getFixing"),[1]!obMake("","int",[1]!obGet([1]!obCall("",AP66,"getNumberOfPeriods"))-1)))</f>
        <v>7.7643835616438359</v>
      </c>
      <c r="AG66" s="55" t="str">
        <f>[1]!obMake(AG$15&amp;"-"&amp;ROW(),"int",$F66)</f>
        <v>spot date-66 
[9761]</v>
      </c>
      <c r="AH66" s="55" t="str">
        <f>[1]!obMake(AH$15&amp;"-"&amp;ROW(),"String",$H66)</f>
        <v>start offset rec-66 
[8740]</v>
      </c>
      <c r="AI66" s="55" t="str">
        <f>[1]!obMake(AI$15&amp;"-"&amp;ROW(),"String",$I66)</f>
        <v>maturity rec-66 
[8170]</v>
      </c>
      <c r="AK66" s="55" t="str">
        <f>[1]!obMake(AK$15&amp;"-"&amp;ROW(),"String",$S66)</f>
        <v>start offset pay-66 
[9274]</v>
      </c>
      <c r="AL66" s="55" t="str">
        <f>[1]!obMake(AL$15&amp;"-"&amp;ROW(),"String",$T66)</f>
        <v>maturity pay-66 
[9833]</v>
      </c>
      <c r="AN66" s="55" t="str">
        <f>[1]!obMake(AN$15&amp;"-"&amp;ROW(),"String",D66)</f>
        <v>symbol-66 
[8739]</v>
      </c>
      <c r="AO66" s="55" t="str">
        <f>[1]!obMake(AO$15&amp;"-"&amp;ROW(),"String",E66)</f>
        <v>type-66 
[8169]</v>
      </c>
      <c r="AP66" s="55" t="str">
        <f>[1]!obCall(AP$15&amp;"-"&amp;ROW(),obLibs&amp;"net.finmath.time.ScheduleGenerator","createScheduleFromConventions",$H$8,$AG66,$AH66:$AI66,[1]!obMake("","String",$J66),[1]!obMake("","String",$K66),$H$9,[1]!obMake("","String",$L66),$H$10,[1]!obMake("","int",$M66),[1]!obMake("","int",$N66))</f>
        <v>tenor rec-66 
[13766]</v>
      </c>
      <c r="AQ66" s="55" t="str">
        <f>[1]!obMake(AQ$15&amp;"-"&amp;ROW(),"String",O66)</f>
        <v>forward rec-66 
[9634]</v>
      </c>
      <c r="AR66" s="55" t="str">
        <f>[1]!obMake(AR$15&amp;"-"&amp;ROW(),"double",P66)</f>
        <v>spread rec-66 
[8738]</v>
      </c>
      <c r="AS66" s="55" t="str">
        <f>[1]!obMake(AS$15&amp;"-"&amp;ROW(),"String",Q66)</f>
        <v>discount rec-66 
[8168]</v>
      </c>
      <c r="AT66" s="55" t="str">
        <f>[1]!obCall(AT$15&amp;"-"&amp;ROW(),obLibs&amp;"net.finmath.time.ScheduleGenerator","createScheduleFromConventions",$H$8,$AG66,$AK66:$AL66,[1]!obMake("","String",$U66),[1]!obMake("","String",$V66),$H$9,[1]!obMake("","String",$L66),$H$10,[1]!obMake("","int",$X66),[1]!obMake("","int",$Y66))</f>
        <v>tenor pay-66 
[12229]</v>
      </c>
      <c r="AU66" s="55" t="str">
        <f>[1]!obMake(AU$15&amp;"-"&amp;ROW(),"String",Z66)</f>
        <v>forward pay-66 
[9508]</v>
      </c>
      <c r="AV66" s="55" t="str">
        <f>[1]!obMake(AV$15&amp;"-"&amp;ROW(),"double",AA66)</f>
        <v>spread pay-66 
[8737]</v>
      </c>
      <c r="AW66" s="55" t="str">
        <f>[1]!obMake(AW$15&amp;"-"&amp;ROW(),"String",AB66)</f>
        <v>disocunt pay-66 
[8167]</v>
      </c>
      <c r="AX66" s="55" t="str">
        <f>[1]!obMake(AX$15&amp;"-"&amp;ROW(),"String",AD66)</f>
        <v>calibration curve-66 
[9273]</v>
      </c>
      <c r="AY66" s="55" t="str">
        <f>[1]!obMake(AY$15&amp;"-"&amp;ROW(),"double",AE66)</f>
        <v>calibration time-66 
[13770]</v>
      </c>
      <c r="JJ66" s="14"/>
      <c r="JK66" s="14"/>
      <c r="JL66" s="14"/>
      <c r="JM66" s="14"/>
      <c r="JN66" s="14"/>
      <c r="JO66" s="14"/>
    </row>
    <row r="67" spans="1:275" ht="13.2" customHeight="1" x14ac:dyDescent="0.25">
      <c r="A67" s="48" t="str">
        <f t="shared" si="4"/>
        <v>forward-EUR-3M-9Y</v>
      </c>
      <c r="B67" s="49" t="str">
        <f>[1]!obMake("calibItem-"&amp;ROW(),obLibs&amp;"net.finmath.marketdata.calibration.CalibratedCurves$CalibrationSpec",AN67:AY67)</f>
        <v>calibItem-67 
[12976]</v>
      </c>
      <c r="C67" s="49">
        <f>[1]!obGet([1]!obCall("",[1]!obCall("",$B$11,"getCalibrationProductForSpec",B67),"getValue",[1]!obCall("",$B$11,"getModel")))</f>
        <v>1.0333404271145596E-11</v>
      </c>
      <c r="D67" s="14" t="str">
        <f t="shared" si="7"/>
        <v>forward-EUR-3M-9Y</v>
      </c>
      <c r="E67" s="14" t="s">
        <v>125</v>
      </c>
      <c r="F67" s="40">
        <v>2</v>
      </c>
      <c r="H67" s="40" t="s">
        <v>105</v>
      </c>
      <c r="I67" s="40" t="s">
        <v>137</v>
      </c>
      <c r="J67" s="40" t="s">
        <v>149</v>
      </c>
      <c r="K67" s="40" t="s">
        <v>108</v>
      </c>
      <c r="L67" s="40" t="s">
        <v>109</v>
      </c>
      <c r="M67" s="40">
        <v>0</v>
      </c>
      <c r="N67" s="40">
        <v>0</v>
      </c>
      <c r="O67" s="33" t="s">
        <v>40</v>
      </c>
      <c r="P67" s="40">
        <v>0</v>
      </c>
      <c r="Q67" s="33" t="s">
        <v>38</v>
      </c>
      <c r="S67" s="40" t="s">
        <v>105</v>
      </c>
      <c r="T67" s="40" t="str">
        <f t="shared" si="8"/>
        <v>9Y</v>
      </c>
      <c r="U67" s="40" t="s">
        <v>110</v>
      </c>
      <c r="V67" s="40" t="s">
        <v>150</v>
      </c>
      <c r="W67" s="40" t="s">
        <v>109</v>
      </c>
      <c r="X67" s="40">
        <v>0</v>
      </c>
      <c r="Y67" s="40">
        <v>0</v>
      </c>
      <c r="Z67" s="33" t="str">
        <f>""</f>
        <v/>
      </c>
      <c r="AA67" s="51">
        <v>1.4420000000000001E-2</v>
      </c>
      <c r="AB67" s="33" t="s">
        <v>38</v>
      </c>
      <c r="AC67" s="53"/>
      <c r="AD67" s="33" t="str">
        <f t="shared" si="6"/>
        <v>forward-EUR-3M</v>
      </c>
      <c r="AE67" s="54">
        <f>[1]!obGet([1]!obCall("",AP67,IF(OR(AD67=Q67,AD67=AB67),"getPayment","getFixing"),[1]!obMake("","int",[1]!obGet([1]!obCall("",AP67,"getNumberOfPeriods"))-1)))</f>
        <v>8.7616438356164377</v>
      </c>
      <c r="AG67" s="55" t="str">
        <f>[1]!obMake(AG$15&amp;"-"&amp;ROW(),"int",$F67)</f>
        <v>spot date-67 
[9706]</v>
      </c>
      <c r="AH67" s="55" t="str">
        <f>[1]!obMake(AH$15&amp;"-"&amp;ROW(),"String",$H67)</f>
        <v>start offset rec-67 
[8736]</v>
      </c>
      <c r="AI67" s="55" t="str">
        <f>[1]!obMake(AI$15&amp;"-"&amp;ROW(),"String",$I67)</f>
        <v>maturity rec-67 
[8166]</v>
      </c>
      <c r="AK67" s="55" t="str">
        <f>[1]!obMake(AK$15&amp;"-"&amp;ROW(),"String",$S67)</f>
        <v>start offset pay-67 
[9272]</v>
      </c>
      <c r="AL67" s="55" t="str">
        <f>[1]!obMake(AL$15&amp;"-"&amp;ROW(),"String",$T67)</f>
        <v>maturity pay-67 
[9633]</v>
      </c>
      <c r="AN67" s="55" t="str">
        <f>[1]!obMake(AN$15&amp;"-"&amp;ROW(),"String",D67)</f>
        <v>symbol-67 
[8735]</v>
      </c>
      <c r="AO67" s="55" t="str">
        <f>[1]!obMake(AO$15&amp;"-"&amp;ROW(),"String",E67)</f>
        <v>type-67 
[8165]</v>
      </c>
      <c r="AP67" s="55" t="str">
        <f>[1]!obCall(AP$15&amp;"-"&amp;ROW(),obLibs&amp;"net.finmath.time.ScheduleGenerator","createScheduleFromConventions",$H$8,$AG67,$AH67:$AI67,[1]!obMake("","String",$J67),[1]!obMake("","String",$K67),$H$9,[1]!obMake("","String",$L67),$H$10,[1]!obMake("","int",$M67),[1]!obMake("","int",$N67))</f>
        <v>tenor rec-67 
[11545]</v>
      </c>
      <c r="AQ67" s="55" t="str">
        <f>[1]!obMake(AQ$15&amp;"-"&amp;ROW(),"String",O67)</f>
        <v>forward rec-67 
[9507]</v>
      </c>
      <c r="AR67" s="55" t="str">
        <f>[1]!obMake(AR$15&amp;"-"&amp;ROW(),"double",P67)</f>
        <v>spread rec-67 
[8734]</v>
      </c>
      <c r="AS67" s="55" t="str">
        <f>[1]!obMake(AS$15&amp;"-"&amp;ROW(),"String",Q67)</f>
        <v>discount rec-67 
[8164]</v>
      </c>
      <c r="AT67" s="55" t="str">
        <f>[1]!obCall(AT$15&amp;"-"&amp;ROW(),obLibs&amp;"net.finmath.time.ScheduleGenerator","createScheduleFromConventions",$H$8,$AG67,$AK67:$AL67,[1]!obMake("","String",$U67),[1]!obMake("","String",$V67),$H$9,[1]!obMake("","String",$L67),$H$10,[1]!obMake("","int",$X67),[1]!obMake("","int",$Y67))</f>
        <v>tenor pay-67 
[12975]</v>
      </c>
      <c r="AU67" s="55" t="str">
        <f>[1]!obMake(AU$15&amp;"-"&amp;ROW(),"String",Z67)</f>
        <v>forward pay-67 
[9759]</v>
      </c>
      <c r="AV67" s="55" t="str">
        <f>[1]!obMake(AV$15&amp;"-"&amp;ROW(),"double",AA67)</f>
        <v>spread pay-67 
[8733]</v>
      </c>
      <c r="AW67" s="55" t="str">
        <f>[1]!obMake(AW$15&amp;"-"&amp;ROW(),"String",AB67)</f>
        <v>disocunt pay-67 
[8163]</v>
      </c>
      <c r="AX67" s="55" t="str">
        <f>[1]!obMake(AX$15&amp;"-"&amp;ROW(),"String",AD67)</f>
        <v>calibration curve-67 
[9271]</v>
      </c>
      <c r="AY67" s="55" t="str">
        <f>[1]!obMake(AY$15&amp;"-"&amp;ROW(),"double",AE67)</f>
        <v>calibration time-67 
[11549]</v>
      </c>
      <c r="JJ67" s="14"/>
      <c r="JK67" s="14"/>
      <c r="JL67" s="14"/>
      <c r="JM67" s="14"/>
      <c r="JN67" s="14"/>
      <c r="JO67" s="14"/>
    </row>
    <row r="68" spans="1:275" ht="13.2" customHeight="1" x14ac:dyDescent="0.25">
      <c r="A68" s="48" t="str">
        <f t="shared" si="4"/>
        <v>forward-EUR-3M-10Y</v>
      </c>
      <c r="B68" s="49" t="str">
        <f>[1]!obMake("calibItem-"&amp;ROW(),obLibs&amp;"net.finmath.marketdata.calibration.CalibratedCurves$CalibrationSpec",AN68:AY68)</f>
        <v>calibItem-68 
[13782]</v>
      </c>
      <c r="C68" s="49">
        <f>[1]!obGet([1]!obCall("",[1]!obCall("",$B$11,"getCalibrationProductForSpec",B68),"getValue",[1]!obCall("",$B$11,"getModel")))</f>
        <v>-1.1049716697186795E-11</v>
      </c>
      <c r="D68" s="14" t="str">
        <f t="shared" si="7"/>
        <v>forward-EUR-3M-10Y</v>
      </c>
      <c r="E68" s="14" t="s">
        <v>125</v>
      </c>
      <c r="F68" s="40">
        <v>2</v>
      </c>
      <c r="H68" s="40" t="s">
        <v>105</v>
      </c>
      <c r="I68" s="40" t="s">
        <v>138</v>
      </c>
      <c r="J68" s="40" t="s">
        <v>149</v>
      </c>
      <c r="K68" s="40" t="s">
        <v>108</v>
      </c>
      <c r="L68" s="40" t="s">
        <v>109</v>
      </c>
      <c r="M68" s="40">
        <v>0</v>
      </c>
      <c r="N68" s="40">
        <v>0</v>
      </c>
      <c r="O68" s="33" t="s">
        <v>40</v>
      </c>
      <c r="P68" s="40">
        <v>0</v>
      </c>
      <c r="Q68" s="33" t="s">
        <v>38</v>
      </c>
      <c r="S68" s="40" t="s">
        <v>105</v>
      </c>
      <c r="T68" s="40" t="str">
        <f t="shared" si="8"/>
        <v>10Y</v>
      </c>
      <c r="U68" s="40" t="s">
        <v>110</v>
      </c>
      <c r="V68" s="40" t="s">
        <v>150</v>
      </c>
      <c r="W68" s="40" t="s">
        <v>109</v>
      </c>
      <c r="X68" s="40">
        <v>0</v>
      </c>
      <c r="Y68" s="40">
        <v>0</v>
      </c>
      <c r="Z68" s="33" t="str">
        <f>""</f>
        <v/>
      </c>
      <c r="AA68" s="51">
        <f>0.01557</f>
        <v>1.5570000000000001E-2</v>
      </c>
      <c r="AB68" s="33" t="s">
        <v>38</v>
      </c>
      <c r="AC68" s="53"/>
      <c r="AD68" s="33" t="str">
        <f t="shared" si="6"/>
        <v>forward-EUR-3M</v>
      </c>
      <c r="AE68" s="54">
        <f>[1]!obGet([1]!obCall("",AP68,IF(OR(AD68=Q68,AD68=AB68),"getPayment","getFixing"),[1]!obMake("","int",[1]!obGet([1]!obCall("",AP68,"getNumberOfPeriods"))-1)))</f>
        <v>9.7616438356164377</v>
      </c>
      <c r="AG68" s="55" t="str">
        <f>[1]!obMake(AG$15&amp;"-"&amp;ROW(),"int",$F68)</f>
        <v>spot date-68 
[9632]</v>
      </c>
      <c r="AH68" s="55" t="str">
        <f>[1]!obMake(AH$15&amp;"-"&amp;ROW(),"String",$H68)</f>
        <v>start offset rec-68 
[8732]</v>
      </c>
      <c r="AI68" s="55" t="str">
        <f>[1]!obMake(AI$15&amp;"-"&amp;ROW(),"String",$I68)</f>
        <v>maturity rec-68 
[8162]</v>
      </c>
      <c r="AK68" s="55" t="str">
        <f>[1]!obMake(AK$15&amp;"-"&amp;ROW(),"String",$S68)</f>
        <v>start offset pay-68 
[9270]</v>
      </c>
      <c r="AL68" s="55" t="str">
        <f>[1]!obMake(AL$15&amp;"-"&amp;ROW(),"String",$T68)</f>
        <v>maturity pay-68 
[9506]</v>
      </c>
      <c r="AN68" s="55" t="str">
        <f>[1]!obMake(AN$15&amp;"-"&amp;ROW(),"String",D68)</f>
        <v>symbol-68 
[8731]</v>
      </c>
      <c r="AO68" s="55" t="str">
        <f>[1]!obMake(AO$15&amp;"-"&amp;ROW(),"String",E68)</f>
        <v>type-68 
[8161]</v>
      </c>
      <c r="AP68" s="55" t="str">
        <f>[1]!obCall(AP$15&amp;"-"&amp;ROW(),obLibs&amp;"net.finmath.time.ScheduleGenerator","createScheduleFromConventions",$H$8,$AG68,$AH68:$AI68,[1]!obMake("","String",$J68),[1]!obMake("","String",$K68),$H$9,[1]!obMake("","String",$L68),$H$10,[1]!obMake("","int",$M68),[1]!obMake("","int",$N68))</f>
        <v>tenor rec-68 
[13777]</v>
      </c>
      <c r="AQ68" s="55" t="str">
        <f>[1]!obMake(AQ$15&amp;"-"&amp;ROW(),"String",O68)</f>
        <v>forward rec-68 
[9758]</v>
      </c>
      <c r="AR68" s="55" t="str">
        <f>[1]!obMake(AR$15&amp;"-"&amp;ROW(),"double",P68)</f>
        <v>spread rec-68 
[8730]</v>
      </c>
      <c r="AS68" s="55" t="str">
        <f>[1]!obMake(AS$15&amp;"-"&amp;ROW(),"String",Q68)</f>
        <v>discount rec-68 
[8160]</v>
      </c>
      <c r="AT68" s="55" t="str">
        <f>[1]!obCall(AT$15&amp;"-"&amp;ROW(),obLibs&amp;"net.finmath.time.ScheduleGenerator","createScheduleFromConventions",$H$8,$AG68,$AK68:$AL68,[1]!obMake("","String",$U68),[1]!obMake("","String",$V68),$H$9,[1]!obMake("","String",$L68),$H$10,[1]!obMake("","int",$X68),[1]!obMake("","int",$Y68))</f>
        <v>tenor pay-68 
[12223]</v>
      </c>
      <c r="AU68" s="55" t="str">
        <f>[1]!obMake(AU$15&amp;"-"&amp;ROW(),"String",Z68)</f>
        <v>forward pay-68 
[9832]</v>
      </c>
      <c r="AV68" s="55" t="str">
        <f>[1]!obMake(AV$15&amp;"-"&amp;ROW(),"double",AA68)</f>
        <v>spread pay-68 
[8729]</v>
      </c>
      <c r="AW68" s="55" t="str">
        <f>[1]!obMake(AW$15&amp;"-"&amp;ROW(),"String",AB68)</f>
        <v>disocunt pay-68 
[8159]</v>
      </c>
      <c r="AX68" s="55" t="str">
        <f>[1]!obMake(AX$15&amp;"-"&amp;ROW(),"String",AD68)</f>
        <v>calibration curve-68 
[9269]</v>
      </c>
      <c r="AY68" s="55" t="str">
        <f>[1]!obMake(AY$15&amp;"-"&amp;ROW(),"double",AE68)</f>
        <v>calibration time-68 
[13781]</v>
      </c>
      <c r="JJ68" s="14"/>
      <c r="JK68" s="14"/>
      <c r="JL68" s="14"/>
      <c r="JM68" s="14"/>
      <c r="JN68" s="14"/>
      <c r="JO68" s="14"/>
    </row>
    <row r="69" spans="1:275" ht="13.2" customHeight="1" x14ac:dyDescent="0.25">
      <c r="A69" s="48" t="str">
        <f t="shared" si="4"/>
        <v>forward-EUR-3M-12Y</v>
      </c>
      <c r="B69" s="49" t="str">
        <f>[1]!obMake("calibItem-"&amp;ROW(),obLibs&amp;"net.finmath.marketdata.calibration.CalibratedCurves$CalibrationSpec",AN69:AY69)</f>
        <v>calibItem-69 
[12983]</v>
      </c>
      <c r="C69" s="49">
        <f>[1]!obGet([1]!obCall("",[1]!obCall("",$B$11,"getCalibrationProductForSpec",B69),"getValue",[1]!obCall("",$B$11,"getModel")))</f>
        <v>7.9419804066560573E-12</v>
      </c>
      <c r="D69" s="14" t="str">
        <f t="shared" si="7"/>
        <v>forward-EUR-3M-12Y</v>
      </c>
      <c r="E69" s="14" t="s">
        <v>125</v>
      </c>
      <c r="F69" s="40">
        <v>2</v>
      </c>
      <c r="H69" s="40" t="s">
        <v>105</v>
      </c>
      <c r="I69" s="40" t="s">
        <v>140</v>
      </c>
      <c r="J69" s="40" t="s">
        <v>149</v>
      </c>
      <c r="K69" s="40" t="s">
        <v>108</v>
      </c>
      <c r="L69" s="40" t="s">
        <v>109</v>
      </c>
      <c r="M69" s="40">
        <v>0</v>
      </c>
      <c r="N69" s="40">
        <v>0</v>
      </c>
      <c r="O69" s="33" t="s">
        <v>40</v>
      </c>
      <c r="P69" s="40">
        <v>0</v>
      </c>
      <c r="Q69" s="33" t="s">
        <v>38</v>
      </c>
      <c r="S69" s="40" t="s">
        <v>105</v>
      </c>
      <c r="T69" s="40" t="str">
        <f t="shared" si="8"/>
        <v>12Y</v>
      </c>
      <c r="U69" s="40" t="s">
        <v>110</v>
      </c>
      <c r="V69" s="40" t="s">
        <v>150</v>
      </c>
      <c r="W69" s="40" t="s">
        <v>109</v>
      </c>
      <c r="X69" s="40">
        <v>0</v>
      </c>
      <c r="Y69" s="40">
        <v>0</v>
      </c>
      <c r="Z69" s="33" t="str">
        <f>""</f>
        <v/>
      </c>
      <c r="AA69" s="51">
        <v>1.7520000000000001E-2</v>
      </c>
      <c r="AB69" s="33" t="s">
        <v>38</v>
      </c>
      <c r="AC69" s="53"/>
      <c r="AD69" s="33" t="str">
        <f t="shared" si="6"/>
        <v>forward-EUR-3M</v>
      </c>
      <c r="AE69" s="54">
        <f>[1]!obGet([1]!obCall("",AP69,IF(OR(AD69=Q69,AD69=AB69),"getPayment","getFixing"),[1]!obMake("","int",[1]!obGet([1]!obCall("",AP69,"getNumberOfPeriods"))-1)))</f>
        <v>11.761643835616438</v>
      </c>
      <c r="AG69" s="55" t="str">
        <f>[1]!obMake(AG$15&amp;"-"&amp;ROW(),"int",$F69)</f>
        <v>spot date-69 
[9505]</v>
      </c>
      <c r="AH69" s="55" t="str">
        <f>[1]!obMake(AH$15&amp;"-"&amp;ROW(),"String",$H69)</f>
        <v>start offset rec-69 
[8728]</v>
      </c>
      <c r="AI69" s="55" t="str">
        <f>[1]!obMake(AI$15&amp;"-"&amp;ROW(),"String",$I69)</f>
        <v>maturity rec-69 
[8158]</v>
      </c>
      <c r="AK69" s="55" t="str">
        <f>[1]!obMake(AK$15&amp;"-"&amp;ROW(),"String",$S69)</f>
        <v>start offset pay-69 
[9268]</v>
      </c>
      <c r="AL69" s="55" t="str">
        <f>[1]!obMake(AL$15&amp;"-"&amp;ROW(),"String",$T69)</f>
        <v>maturity pay-69 
[9757]</v>
      </c>
      <c r="AN69" s="55" t="str">
        <f>[1]!obMake(AN$15&amp;"-"&amp;ROW(),"String",D69)</f>
        <v>symbol-69 
[8727]</v>
      </c>
      <c r="AO69" s="55" t="str">
        <f>[1]!obMake(AO$15&amp;"-"&amp;ROW(),"String",E69)</f>
        <v>type-69 
[8157]</v>
      </c>
      <c r="AP69" s="55" t="str">
        <f>[1]!obCall(AP$15&amp;"-"&amp;ROW(),obLibs&amp;"net.finmath.time.ScheduleGenerator","createScheduleFromConventions",$H$8,$AG69,$AH69:$AI69,[1]!obMake("","String",$J69),[1]!obMake("","String",$K69),$H$9,[1]!obMake("","String",$L69),$H$10,[1]!obMake("","int",$M69),[1]!obMake("","int",$N69))</f>
        <v>tenor rec-69 
[11535]</v>
      </c>
      <c r="AQ69" s="55" t="str">
        <f>[1]!obMake(AQ$15&amp;"-"&amp;ROW(),"String",O69)</f>
        <v>forward rec-69 
[9581]</v>
      </c>
      <c r="AR69" s="55" t="str">
        <f>[1]!obMake(AR$15&amp;"-"&amp;ROW(),"double",P69)</f>
        <v>spread rec-69 
[8726]</v>
      </c>
      <c r="AS69" s="55" t="str">
        <f>[1]!obMake(AS$15&amp;"-"&amp;ROW(),"String",Q69)</f>
        <v>discount rec-69 
[8156]</v>
      </c>
      <c r="AT69" s="55" t="str">
        <f>[1]!obCall(AT$15&amp;"-"&amp;ROW(),obLibs&amp;"net.finmath.time.ScheduleGenerator","createScheduleFromConventions",$H$8,$AG69,$AK69:$AL69,[1]!obMake("","String",$U69),[1]!obMake("","String",$V69),$H$9,[1]!obMake("","String",$L69),$H$10,[1]!obMake("","int",$X69),[1]!obMake("","int",$Y69))</f>
        <v>tenor pay-69 
[12982]</v>
      </c>
      <c r="AU69" s="55" t="str">
        <f>[1]!obMake(AU$15&amp;"-"&amp;ROW(),"String",Z69)</f>
        <v>forward pay-69 
[9630]</v>
      </c>
      <c r="AV69" s="55" t="str">
        <f>[1]!obMake(AV$15&amp;"-"&amp;ROW(),"double",AA69)</f>
        <v>spread pay-69 
[8725]</v>
      </c>
      <c r="AW69" s="55" t="str">
        <f>[1]!obMake(AW$15&amp;"-"&amp;ROW(),"String",AB69)</f>
        <v>disocunt pay-69 
[8155]</v>
      </c>
      <c r="AX69" s="55" t="str">
        <f>[1]!obMake(AX$15&amp;"-"&amp;ROW(),"String",AD69)</f>
        <v>calibration curve-69 
[9267]</v>
      </c>
      <c r="AY69" s="55" t="str">
        <f>[1]!obMake(AY$15&amp;"-"&amp;ROW(),"double",AE69)</f>
        <v>calibration time-69 
[11539]</v>
      </c>
      <c r="JJ69" s="14"/>
      <c r="JK69" s="14"/>
      <c r="JL69" s="14"/>
      <c r="JM69" s="14"/>
      <c r="JN69" s="14"/>
      <c r="JO69" s="14"/>
    </row>
    <row r="70" spans="1:275" ht="13.2" customHeight="1" x14ac:dyDescent="0.25">
      <c r="A70" s="48" t="str">
        <f t="shared" si="4"/>
        <v>forward-EUR-3M-15Y</v>
      </c>
      <c r="B70" s="49" t="str">
        <f>[1]!obMake("calibItem-"&amp;ROW(),obLibs&amp;"net.finmath.marketdata.calibration.CalibratedCurves$CalibrationSpec",AN70:AY70)</f>
        <v>calibItem-70 
[13793]</v>
      </c>
      <c r="C70" s="49">
        <f>[1]!obGet([1]!obCall("",[1]!obCall("",$B$11,"getCalibrationProductForSpec",B70),"getValue",[1]!obCall("",$B$11,"getModel")))</f>
        <v>-5.1838568160267329E-12</v>
      </c>
      <c r="D70" s="14" t="str">
        <f t="shared" si="7"/>
        <v>forward-EUR-3M-15Y</v>
      </c>
      <c r="E70" s="14" t="s">
        <v>125</v>
      </c>
      <c r="F70" s="40">
        <v>2</v>
      </c>
      <c r="H70" s="40" t="s">
        <v>105</v>
      </c>
      <c r="I70" s="40" t="s">
        <v>141</v>
      </c>
      <c r="J70" s="40" t="s">
        <v>149</v>
      </c>
      <c r="K70" s="40" t="s">
        <v>108</v>
      </c>
      <c r="L70" s="40" t="s">
        <v>109</v>
      </c>
      <c r="M70" s="40">
        <v>0</v>
      </c>
      <c r="N70" s="40">
        <v>0</v>
      </c>
      <c r="O70" s="33" t="s">
        <v>40</v>
      </c>
      <c r="P70" s="40">
        <v>0</v>
      </c>
      <c r="Q70" s="33" t="s">
        <v>38</v>
      </c>
      <c r="S70" s="40" t="s">
        <v>105</v>
      </c>
      <c r="T70" s="40" t="str">
        <f t="shared" si="8"/>
        <v>15Y</v>
      </c>
      <c r="U70" s="40" t="s">
        <v>110</v>
      </c>
      <c r="V70" s="40" t="s">
        <v>150</v>
      </c>
      <c r="W70" s="40" t="s">
        <v>109</v>
      </c>
      <c r="X70" s="40">
        <v>0</v>
      </c>
      <c r="Y70" s="40">
        <v>0</v>
      </c>
      <c r="Z70" s="33" t="str">
        <f>""</f>
        <v/>
      </c>
      <c r="AA70" s="51">
        <v>1.942E-2</v>
      </c>
      <c r="AB70" s="33" t="s">
        <v>38</v>
      </c>
      <c r="AC70" s="53"/>
      <c r="AD70" s="33" t="str">
        <f t="shared" si="6"/>
        <v>forward-EUR-3M</v>
      </c>
      <c r="AE70" s="54">
        <f>[1]!obGet([1]!obCall("",AP70,IF(OR(AD70=Q70,AD70=AB70),"getPayment","getFixing"),[1]!obMake("","int",[1]!obGet([1]!obCall("",AP70,"getNumberOfPeriods"))-1)))</f>
        <v>14.764383561643836</v>
      </c>
      <c r="AG70" s="55" t="str">
        <f>[1]!obMake(AG$15&amp;"-"&amp;ROW(),"int",$F70)</f>
        <v>spot date-70 
[9756]</v>
      </c>
      <c r="AH70" s="55" t="str">
        <f>[1]!obMake(AH$15&amp;"-"&amp;ROW(),"String",$H70)</f>
        <v>start offset rec-70 
[8724]</v>
      </c>
      <c r="AI70" s="55" t="str">
        <f>[1]!obMake(AI$15&amp;"-"&amp;ROW(),"String",$I70)</f>
        <v>maturity rec-70 
[8154]</v>
      </c>
      <c r="AK70" s="55" t="str">
        <f>[1]!obMake(AK$15&amp;"-"&amp;ROW(),"String",$S70)</f>
        <v>start offset pay-70 
[9266]</v>
      </c>
      <c r="AL70" s="55" t="str">
        <f>[1]!obMake(AL$15&amp;"-"&amp;ROW(),"String",$T70)</f>
        <v>maturity pay-70 
[9705]</v>
      </c>
      <c r="AN70" s="55" t="str">
        <f>[1]!obMake(AN$15&amp;"-"&amp;ROW(),"String",D70)</f>
        <v>symbol-70 
[8723]</v>
      </c>
      <c r="AO70" s="55" t="str">
        <f>[1]!obMake(AO$15&amp;"-"&amp;ROW(),"String",E70)</f>
        <v>type-70 
[8153]</v>
      </c>
      <c r="AP70" s="55" t="str">
        <f>[1]!obCall(AP$15&amp;"-"&amp;ROW(),obLibs&amp;"net.finmath.time.ScheduleGenerator","createScheduleFromConventions",$H$8,$AG70,$AH70:$AI70,[1]!obMake("","String",$J70),[1]!obMake("","String",$K70),$H$9,[1]!obMake("","String",$L70),$H$10,[1]!obMake("","int",$M70),[1]!obMake("","int",$N70))</f>
        <v>tenor rec-70 
[13788]</v>
      </c>
      <c r="AQ70" s="55" t="str">
        <f>[1]!obMake(AQ$15&amp;"-"&amp;ROW(),"String",O70)</f>
        <v>forward rec-70 
[9629]</v>
      </c>
      <c r="AR70" s="55" t="str">
        <f>[1]!obMake(AR$15&amp;"-"&amp;ROW(),"double",P70)</f>
        <v>spread rec-70 
[8722]</v>
      </c>
      <c r="AS70" s="55" t="str">
        <f>[1]!obMake(AS$15&amp;"-"&amp;ROW(),"String",Q70)</f>
        <v>discount rec-70 
[8152]</v>
      </c>
      <c r="AT70" s="55" t="str">
        <f>[1]!obCall(AT$15&amp;"-"&amp;ROW(),obLibs&amp;"net.finmath.time.ScheduleGenerator","createScheduleFromConventions",$H$8,$AG70,$AK70:$AL70,[1]!obMake("","String",$U70),[1]!obMake("","String",$V70),$H$9,[1]!obMake("","String",$L70),$H$10,[1]!obMake("","int",$X70),[1]!obMake("","int",$Y70))</f>
        <v>tenor pay-70 
[12217]</v>
      </c>
      <c r="AU70" s="55" t="str">
        <f>[1]!obMake(AU$15&amp;"-"&amp;ROW(),"String",Z70)</f>
        <v>forward pay-70 
[9503]</v>
      </c>
      <c r="AV70" s="55" t="str">
        <f>[1]!obMake(AV$15&amp;"-"&amp;ROW(),"double",AA70)</f>
        <v>spread pay-70 
[8721]</v>
      </c>
      <c r="AW70" s="55" t="str">
        <f>[1]!obMake(AW$15&amp;"-"&amp;ROW(),"String",AB70)</f>
        <v>disocunt pay-70 
[8151]</v>
      </c>
      <c r="AX70" s="55" t="str">
        <f>[1]!obMake(AX$15&amp;"-"&amp;ROW(),"String",AD70)</f>
        <v>calibration curve-70 
[9265]</v>
      </c>
      <c r="AY70" s="55" t="str">
        <f>[1]!obMake(AY$15&amp;"-"&amp;ROW(),"double",AE70)</f>
        <v>calibration time-70 
[13792]</v>
      </c>
      <c r="JJ70" s="14"/>
      <c r="JK70" s="14"/>
      <c r="JL70" s="14"/>
      <c r="JM70" s="14"/>
      <c r="JN70" s="14"/>
      <c r="JO70" s="14"/>
    </row>
    <row r="71" spans="1:275" ht="13.2" customHeight="1" x14ac:dyDescent="0.25">
      <c r="A71" s="48" t="str">
        <f t="shared" si="4"/>
        <v>forward-EUR-3M-20Y</v>
      </c>
      <c r="B71" s="49" t="str">
        <f>[1]!obMake("calibItem-"&amp;ROW(),obLibs&amp;"net.finmath.marketdata.calibration.CalibratedCurves$CalibrationSpec",AN71:AY71)</f>
        <v>calibItem-71 
[12990]</v>
      </c>
      <c r="C71" s="49">
        <f>[1]!obGet([1]!obCall("",[1]!obCall("",$B$11,"getCalibrationProductForSpec",B71),"getValue",[1]!obCall("",$B$11,"getModel")))</f>
        <v>3.1615821072250583E-12</v>
      </c>
      <c r="D71" s="14" t="str">
        <f t="shared" si="7"/>
        <v>forward-EUR-3M-20Y</v>
      </c>
      <c r="E71" s="14" t="s">
        <v>125</v>
      </c>
      <c r="F71" s="40">
        <v>2</v>
      </c>
      <c r="H71" s="40" t="s">
        <v>105</v>
      </c>
      <c r="I71" s="40" t="s">
        <v>142</v>
      </c>
      <c r="J71" s="40" t="s">
        <v>149</v>
      </c>
      <c r="K71" s="40" t="s">
        <v>108</v>
      </c>
      <c r="L71" s="40" t="s">
        <v>109</v>
      </c>
      <c r="M71" s="40">
        <v>0</v>
      </c>
      <c r="N71" s="40">
        <v>0</v>
      </c>
      <c r="O71" s="33" t="s">
        <v>40</v>
      </c>
      <c r="P71" s="40">
        <v>0</v>
      </c>
      <c r="Q71" s="33" t="s">
        <v>38</v>
      </c>
      <c r="S71" s="40" t="s">
        <v>105</v>
      </c>
      <c r="T71" s="40" t="str">
        <f t="shared" si="8"/>
        <v>20Y</v>
      </c>
      <c r="U71" s="40" t="s">
        <v>110</v>
      </c>
      <c r="V71" s="40" t="s">
        <v>150</v>
      </c>
      <c r="W71" s="40" t="s">
        <v>109</v>
      </c>
      <c r="X71" s="40">
        <v>0</v>
      </c>
      <c r="Y71" s="40">
        <v>0</v>
      </c>
      <c r="Z71" s="33" t="str">
        <f>""</f>
        <v/>
      </c>
      <c r="AA71" s="51">
        <v>2.0289999999999999E-2</v>
      </c>
      <c r="AB71" s="33" t="s">
        <v>38</v>
      </c>
      <c r="AC71" s="53"/>
      <c r="AD71" s="33" t="str">
        <f t="shared" si="6"/>
        <v>forward-EUR-3M</v>
      </c>
      <c r="AE71" s="54">
        <f>[1]!obGet([1]!obCall("",AP71,IF(OR(AD71=Q71,AD71=AB71),"getPayment","getFixing"),[1]!obMake("","int",[1]!obGet([1]!obCall("",AP71,"getNumberOfPeriods"))-1)))</f>
        <v>19.769863013698629</v>
      </c>
      <c r="AG71" s="55" t="str">
        <f>[1]!obMake(AG$15&amp;"-"&amp;ROW(),"int",$F71)</f>
        <v>spot date-71 
[9580]</v>
      </c>
      <c r="AH71" s="55" t="str">
        <f>[1]!obMake(AH$15&amp;"-"&amp;ROW(),"String",$H71)</f>
        <v>start offset rec-71 
[8720]</v>
      </c>
      <c r="AI71" s="55" t="str">
        <f>[1]!obMake(AI$15&amp;"-"&amp;ROW(),"String",$I71)</f>
        <v>maturity rec-71 
[8150]</v>
      </c>
      <c r="AK71" s="55" t="str">
        <f>[1]!obMake(AK$15&amp;"-"&amp;ROW(),"String",$S71)</f>
        <v>start offset pay-71 
[9264]</v>
      </c>
      <c r="AL71" s="55" t="str">
        <f>[1]!obMake(AL$15&amp;"-"&amp;ROW(),"String",$T71)</f>
        <v>maturity pay-71 
[9628]</v>
      </c>
      <c r="AN71" s="55" t="str">
        <f>[1]!obMake(AN$15&amp;"-"&amp;ROW(),"String",D71)</f>
        <v>symbol-71 
[8719]</v>
      </c>
      <c r="AO71" s="55" t="str">
        <f>[1]!obMake(AO$15&amp;"-"&amp;ROW(),"String",E71)</f>
        <v>type-71 
[8149]</v>
      </c>
      <c r="AP71" s="55" t="str">
        <f>[1]!obCall(AP$15&amp;"-"&amp;ROW(),obLibs&amp;"net.finmath.time.ScheduleGenerator","createScheduleFromConventions",$H$8,$AG71,$AH71:$AI71,[1]!obMake("","String",$J71),[1]!obMake("","String",$K71),$H$9,[1]!obMake("","String",$L71),$H$10,[1]!obMake("","int",$M71),[1]!obMake("","int",$N71))</f>
        <v>tenor rec-71 
[11525]</v>
      </c>
      <c r="AQ71" s="55" t="str">
        <f>[1]!obMake(AQ$15&amp;"-"&amp;ROW(),"String",O71)</f>
        <v>forward rec-71 
[9502]</v>
      </c>
      <c r="AR71" s="55" t="str">
        <f>[1]!obMake(AR$15&amp;"-"&amp;ROW(),"double",P71)</f>
        <v>spread rec-71 
[8718]</v>
      </c>
      <c r="AS71" s="55" t="str">
        <f>[1]!obMake(AS$15&amp;"-"&amp;ROW(),"String",Q71)</f>
        <v>discount rec-71 
[8148]</v>
      </c>
      <c r="AT71" s="55" t="str">
        <f>[1]!obCall(AT$15&amp;"-"&amp;ROW(),obLibs&amp;"net.finmath.time.ScheduleGenerator","createScheduleFromConventions",$H$8,$AG71,$AK71:$AL71,[1]!obMake("","String",$U71),[1]!obMake("","String",$V71),$H$9,[1]!obMake("","String",$L71),$H$10,[1]!obMake("","int",$X71),[1]!obMake("","int",$Y71))</f>
        <v>tenor pay-71 
[12989]</v>
      </c>
      <c r="AU71" s="55" t="str">
        <f>[1]!obMake(AU$15&amp;"-"&amp;ROW(),"String",Z71)</f>
        <v>forward pay-71 
[9754]</v>
      </c>
      <c r="AV71" s="55" t="str">
        <f>[1]!obMake(AV$15&amp;"-"&amp;ROW(),"double",AA71)</f>
        <v>spread pay-71 
[8717]</v>
      </c>
      <c r="AW71" s="55" t="str">
        <f>[1]!obMake(AW$15&amp;"-"&amp;ROW(),"String",AB71)</f>
        <v>disocunt pay-71 
[8147]</v>
      </c>
      <c r="AX71" s="55" t="str">
        <f>[1]!obMake(AX$15&amp;"-"&amp;ROW(),"String",AD71)</f>
        <v>calibration curve-71 
[9263]</v>
      </c>
      <c r="AY71" s="55" t="str">
        <f>[1]!obMake(AY$15&amp;"-"&amp;ROW(),"double",AE71)</f>
        <v>calibration time-71 
[11529]</v>
      </c>
      <c r="JJ71" s="14"/>
      <c r="JK71" s="14"/>
      <c r="JL71" s="14"/>
      <c r="JM71" s="14"/>
      <c r="JN71" s="14"/>
      <c r="JO71" s="14"/>
    </row>
    <row r="72" spans="1:275" ht="13.2" customHeight="1" x14ac:dyDescent="0.25">
      <c r="A72" s="48" t="str">
        <f t="shared" si="4"/>
        <v>forward-EUR-3M-25Y</v>
      </c>
      <c r="B72" s="49" t="str">
        <f>[1]!obMake("calibItem-"&amp;ROW(),obLibs&amp;"net.finmath.marketdata.calibration.CalibratedCurves$CalibrationSpec",AN72:AY72)</f>
        <v>calibItem-72 
[13804]</v>
      </c>
      <c r="C72" s="49">
        <f>[1]!obGet([1]!obCall("",[1]!obCall("",$B$11,"getCalibrationProductForSpec",B72),"getValue",[1]!obCall("",$B$11,"getModel")))</f>
        <v>-2.4082957850168896E-12</v>
      </c>
      <c r="D72" s="14" t="str">
        <f t="shared" si="7"/>
        <v>forward-EUR-3M-25Y</v>
      </c>
      <c r="E72" s="14" t="s">
        <v>125</v>
      </c>
      <c r="F72" s="40">
        <v>2</v>
      </c>
      <c r="H72" s="40" t="s">
        <v>105</v>
      </c>
      <c r="I72" s="40" t="s">
        <v>143</v>
      </c>
      <c r="J72" s="40" t="s">
        <v>149</v>
      </c>
      <c r="K72" s="40" t="s">
        <v>108</v>
      </c>
      <c r="L72" s="40" t="s">
        <v>109</v>
      </c>
      <c r="M72" s="40">
        <v>0</v>
      </c>
      <c r="N72" s="40">
        <v>0</v>
      </c>
      <c r="O72" s="33" t="s">
        <v>40</v>
      </c>
      <c r="P72" s="40">
        <v>0</v>
      </c>
      <c r="Q72" s="33" t="s">
        <v>38</v>
      </c>
      <c r="S72" s="40" t="s">
        <v>105</v>
      </c>
      <c r="T72" s="40" t="str">
        <f t="shared" si="8"/>
        <v>25Y</v>
      </c>
      <c r="U72" s="40" t="s">
        <v>110</v>
      </c>
      <c r="V72" s="40" t="s">
        <v>150</v>
      </c>
      <c r="W72" s="40" t="s">
        <v>109</v>
      </c>
      <c r="X72" s="40">
        <v>0</v>
      </c>
      <c r="Y72" s="40">
        <v>0</v>
      </c>
      <c r="Z72" s="33" t="str">
        <f>""</f>
        <v/>
      </c>
      <c r="AA72" s="51">
        <v>2.0449999999999999E-2</v>
      </c>
      <c r="AB72" s="33" t="s">
        <v>38</v>
      </c>
      <c r="AC72" s="53"/>
      <c r="AD72" s="33" t="str">
        <f t="shared" si="6"/>
        <v>forward-EUR-3M</v>
      </c>
      <c r="AE72" s="54">
        <f>[1]!obGet([1]!obCall("",AP72,IF(OR(AD72=Q72,AD72=AB72),"getPayment","getFixing"),[1]!obMake("","int",[1]!obGet([1]!obCall("",AP72,"getNumberOfPeriods"))-1)))</f>
        <v>24.775342465753425</v>
      </c>
      <c r="AG72" s="55" t="str">
        <f>[1]!obMake(AG$15&amp;"-"&amp;ROW(),"int",$F72)</f>
        <v>spot date-72 
[9627]</v>
      </c>
      <c r="AH72" s="55" t="str">
        <f>[1]!obMake(AH$15&amp;"-"&amp;ROW(),"String",$H72)</f>
        <v>start offset rec-72 
[8716]</v>
      </c>
      <c r="AI72" s="55" t="str">
        <f>[1]!obMake(AI$15&amp;"-"&amp;ROW(),"String",$I72)</f>
        <v>maturity rec-72 
[8146]</v>
      </c>
      <c r="AK72" s="55" t="str">
        <f>[1]!obMake(AK$15&amp;"-"&amp;ROW(),"String",$S72)</f>
        <v>start offset pay-72 
[9262]</v>
      </c>
      <c r="AL72" s="55" t="str">
        <f>[1]!obMake(AL$15&amp;"-"&amp;ROW(),"String",$T72)</f>
        <v>maturity pay-72 
[9501]</v>
      </c>
      <c r="AN72" s="55" t="str">
        <f>[1]!obMake(AN$15&amp;"-"&amp;ROW(),"String",D72)</f>
        <v>symbol-72 
[8715]</v>
      </c>
      <c r="AO72" s="55" t="str">
        <f>[1]!obMake(AO$15&amp;"-"&amp;ROW(),"String",E72)</f>
        <v>type-72 
[8145]</v>
      </c>
      <c r="AP72" s="55" t="str">
        <f>[1]!obCall(AP$15&amp;"-"&amp;ROW(),obLibs&amp;"net.finmath.time.ScheduleGenerator","createScheduleFromConventions",$H$8,$AG72,$AH72:$AI72,[1]!obMake("","String",$J72),[1]!obMake("","String",$K72),$H$9,[1]!obMake("","String",$L72),$H$10,[1]!obMake("","int",$M72),[1]!obMake("","int",$N72))</f>
        <v>tenor rec-72 
[13799]</v>
      </c>
      <c r="AQ72" s="55" t="str">
        <f>[1]!obMake(AQ$15&amp;"-"&amp;ROW(),"String",O72)</f>
        <v>forward rec-72 
[9753]</v>
      </c>
      <c r="AR72" s="55" t="str">
        <f>[1]!obMake(AR$15&amp;"-"&amp;ROW(),"double",P72)</f>
        <v>spread rec-72 
[8714]</v>
      </c>
      <c r="AS72" s="55" t="str">
        <f>[1]!obMake(AS$15&amp;"-"&amp;ROW(),"String",Q72)</f>
        <v>discount rec-72 
[8144]</v>
      </c>
      <c r="AT72" s="55" t="str">
        <f>[1]!obCall(AT$15&amp;"-"&amp;ROW(),obLibs&amp;"net.finmath.time.ScheduleGenerator","createScheduleFromConventions",$H$8,$AG72,$AK72:$AL72,[1]!obMake("","String",$U72),[1]!obMake("","String",$V72),$H$9,[1]!obMake("","String",$L72),$H$10,[1]!obMake("","int",$X72),[1]!obMake("","int",$Y72))</f>
        <v>tenor pay-72 
[12211]</v>
      </c>
      <c r="AU72" s="55" t="str">
        <f>[1]!obMake(AU$15&amp;"-"&amp;ROW(),"String",Z72)</f>
        <v>forward pay-72 
[9831]</v>
      </c>
      <c r="AV72" s="55" t="str">
        <f>[1]!obMake(AV$15&amp;"-"&amp;ROW(),"double",AA72)</f>
        <v>spread pay-72 
[8713]</v>
      </c>
      <c r="AW72" s="55" t="str">
        <f>[1]!obMake(AW$15&amp;"-"&amp;ROW(),"String",AB72)</f>
        <v>disocunt pay-72 
[8143]</v>
      </c>
      <c r="AX72" s="55" t="str">
        <f>[1]!obMake(AX$15&amp;"-"&amp;ROW(),"String",AD72)</f>
        <v>calibration curve-72 
[9261]</v>
      </c>
      <c r="AY72" s="55" t="str">
        <f>[1]!obMake(AY$15&amp;"-"&amp;ROW(),"double",AE72)</f>
        <v>calibration time-72 
[13803]</v>
      </c>
      <c r="JJ72" s="14"/>
      <c r="JK72" s="14"/>
      <c r="JL72" s="14"/>
      <c r="JM72" s="14"/>
      <c r="JN72" s="14"/>
      <c r="JO72" s="14"/>
    </row>
    <row r="73" spans="1:275" ht="13.2" customHeight="1" x14ac:dyDescent="0.25">
      <c r="A73" s="48" t="str">
        <f t="shared" si="4"/>
        <v>forward-EUR-3M-30Y</v>
      </c>
      <c r="B73" s="49" t="str">
        <f>[1]!obMake("calibItem-"&amp;ROW(),obLibs&amp;"net.finmath.marketdata.calibration.CalibratedCurves$CalibrationSpec",AN73:AY73)</f>
        <v>calibItem-73 
[12997]</v>
      </c>
      <c r="C73" s="49">
        <f>[1]!obGet([1]!obCall("",[1]!obCall("",$B$11,"getCalibrationProductForSpec",B73),"getValue",[1]!obCall("",$B$11,"getModel")))</f>
        <v>1.3532508447156033E-12</v>
      </c>
      <c r="D73" s="14" t="str">
        <f t="shared" si="7"/>
        <v>forward-EUR-3M-30Y</v>
      </c>
      <c r="E73" s="14" t="s">
        <v>125</v>
      </c>
      <c r="F73" s="40">
        <v>2</v>
      </c>
      <c r="H73" s="40" t="s">
        <v>105</v>
      </c>
      <c r="I73" s="40" t="s">
        <v>144</v>
      </c>
      <c r="J73" s="40" t="s">
        <v>149</v>
      </c>
      <c r="K73" s="40" t="s">
        <v>108</v>
      </c>
      <c r="L73" s="40" t="s">
        <v>109</v>
      </c>
      <c r="M73" s="40">
        <v>0</v>
      </c>
      <c r="N73" s="40">
        <v>0</v>
      </c>
      <c r="O73" s="33" t="s">
        <v>40</v>
      </c>
      <c r="P73" s="40">
        <v>0</v>
      </c>
      <c r="Q73" s="33" t="s">
        <v>38</v>
      </c>
      <c r="S73" s="40" t="s">
        <v>105</v>
      </c>
      <c r="T73" s="40" t="str">
        <f t="shared" si="8"/>
        <v>30Y</v>
      </c>
      <c r="U73" s="40" t="s">
        <v>110</v>
      </c>
      <c r="V73" s="40" t="s">
        <v>150</v>
      </c>
      <c r="W73" s="40" t="s">
        <v>109</v>
      </c>
      <c r="X73" s="40">
        <v>0</v>
      </c>
      <c r="Y73" s="40">
        <v>0</v>
      </c>
      <c r="Z73" s="33" t="str">
        <f>""</f>
        <v/>
      </c>
      <c r="AA73" s="51">
        <v>2.0969999999999999E-2</v>
      </c>
      <c r="AB73" s="33" t="s">
        <v>38</v>
      </c>
      <c r="AC73" s="53"/>
      <c r="AD73" s="33" t="str">
        <f t="shared" si="6"/>
        <v>forward-EUR-3M</v>
      </c>
      <c r="AE73" s="54">
        <f>[1]!obGet([1]!obCall("",AP73,IF(OR(AD73=Q73,AD73=AB73),"getPayment","getFixing"),[1]!obMake("","int",[1]!obGet([1]!obCall("",AP73,"getNumberOfPeriods"))-1)))</f>
        <v>29.780821917808218</v>
      </c>
      <c r="AG73" s="55" t="str">
        <f>[1]!obMake(AG$15&amp;"-"&amp;ROW(),"int",$F73)</f>
        <v>spot date-73 
[9500]</v>
      </c>
      <c r="AH73" s="55" t="str">
        <f>[1]!obMake(AH$15&amp;"-"&amp;ROW(),"String",$H73)</f>
        <v>start offset rec-73 
[8712]</v>
      </c>
      <c r="AI73" s="55" t="str">
        <f>[1]!obMake(AI$15&amp;"-"&amp;ROW(),"String",$I73)</f>
        <v>maturity rec-73 
[8142]</v>
      </c>
      <c r="AK73" s="55" t="str">
        <f>[1]!obMake(AK$15&amp;"-"&amp;ROW(),"String",$S73)</f>
        <v>start offset pay-73 
[9260]</v>
      </c>
      <c r="AL73" s="55" t="str">
        <f>[1]!obMake(AL$15&amp;"-"&amp;ROW(),"String",$T73)</f>
        <v>maturity pay-73 
[9752]</v>
      </c>
      <c r="AN73" s="55" t="str">
        <f>[1]!obMake(AN$15&amp;"-"&amp;ROW(),"String",D73)</f>
        <v>symbol-73 
[8711]</v>
      </c>
      <c r="AO73" s="55" t="str">
        <f>[1]!obMake(AO$15&amp;"-"&amp;ROW(),"String",E73)</f>
        <v>type-73 
[8141]</v>
      </c>
      <c r="AP73" s="55" t="str">
        <f>[1]!obCall(AP$15&amp;"-"&amp;ROW(),obLibs&amp;"net.finmath.time.ScheduleGenerator","createScheduleFromConventions",$H$8,$AG73,$AH73:$AI73,[1]!obMake("","String",$J73),[1]!obMake("","String",$K73),$H$9,[1]!obMake("","String",$L73),$H$10,[1]!obMake("","int",$M73),[1]!obMake("","int",$N73))</f>
        <v>tenor rec-73 
[11515]</v>
      </c>
      <c r="AQ73" s="55" t="str">
        <f>[1]!obMake(AQ$15&amp;"-"&amp;ROW(),"String",O73)</f>
        <v>forward rec-73 
[9579]</v>
      </c>
      <c r="AR73" s="55" t="str">
        <f>[1]!obMake(AR$15&amp;"-"&amp;ROW(),"double",P73)</f>
        <v>spread rec-73 
[8710]</v>
      </c>
      <c r="AS73" s="55" t="str">
        <f>[1]!obMake(AS$15&amp;"-"&amp;ROW(),"String",Q73)</f>
        <v>discount rec-73 
[8140]</v>
      </c>
      <c r="AT73" s="55" t="str">
        <f>[1]!obCall(AT$15&amp;"-"&amp;ROW(),obLibs&amp;"net.finmath.time.ScheduleGenerator","createScheduleFromConventions",$H$8,$AG73,$AK73:$AL73,[1]!obMake("","String",$U73),[1]!obMake("","String",$V73),$H$9,[1]!obMake("","String",$L73),$H$10,[1]!obMake("","int",$X73),[1]!obMake("","int",$Y73))</f>
        <v>tenor pay-73 
[12996]</v>
      </c>
      <c r="AU73" s="55" t="str">
        <f>[1]!obMake(AU$15&amp;"-"&amp;ROW(),"String",Z73)</f>
        <v>forward pay-73 
[9625]</v>
      </c>
      <c r="AV73" s="55" t="str">
        <f>[1]!obMake(AV$15&amp;"-"&amp;ROW(),"double",AA73)</f>
        <v>spread pay-73 
[8709]</v>
      </c>
      <c r="AW73" s="55" t="str">
        <f>[1]!obMake(AW$15&amp;"-"&amp;ROW(),"String",AB73)</f>
        <v>disocunt pay-73 
[8139]</v>
      </c>
      <c r="AX73" s="55" t="str">
        <f>[1]!obMake(AX$15&amp;"-"&amp;ROW(),"String",AD73)</f>
        <v>calibration curve-73 
[9259]</v>
      </c>
      <c r="AY73" s="55" t="str">
        <f>[1]!obMake(AY$15&amp;"-"&amp;ROW(),"double",AE73)</f>
        <v>calibration time-73 
[11519]</v>
      </c>
      <c r="JJ73" s="14"/>
      <c r="JK73" s="14"/>
      <c r="JL73" s="14"/>
      <c r="JM73" s="14"/>
      <c r="JN73" s="14"/>
      <c r="JO73" s="14"/>
    </row>
    <row r="74" spans="1:275" ht="13.2" customHeight="1" x14ac:dyDescent="0.25">
      <c r="A74" s="48" t="str">
        <f t="shared" si="4"/>
        <v>forward-EUR-3M-40Y</v>
      </c>
      <c r="B74" s="49" t="str">
        <f>[1]!obMake("calibItem-"&amp;ROW(),obLibs&amp;"net.finmath.marketdata.calibration.CalibratedCurves$CalibrationSpec",AN74:AY74)</f>
        <v>calibItem-74 
[13815]</v>
      </c>
      <c r="C74" s="49">
        <f>[1]!obGet([1]!obCall("",[1]!obCall("",$B$11,"getCalibrationProductForSpec",B74),"getValue",[1]!obCall("",$B$11,"getModel")))</f>
        <v>-3.4461322684364859E-13</v>
      </c>
      <c r="D74" s="14" t="str">
        <f t="shared" si="7"/>
        <v>forward-EUR-3M-40Y</v>
      </c>
      <c r="E74" s="14" t="s">
        <v>125</v>
      </c>
      <c r="F74" s="40">
        <v>2</v>
      </c>
      <c r="H74" s="40" t="s">
        <v>105</v>
      </c>
      <c r="I74" s="40" t="s">
        <v>145</v>
      </c>
      <c r="J74" s="40" t="s">
        <v>149</v>
      </c>
      <c r="K74" s="40" t="s">
        <v>108</v>
      </c>
      <c r="L74" s="40" t="s">
        <v>109</v>
      </c>
      <c r="M74" s="40">
        <v>0</v>
      </c>
      <c r="N74" s="40">
        <v>0</v>
      </c>
      <c r="O74" s="33" t="s">
        <v>40</v>
      </c>
      <c r="P74" s="40">
        <v>0</v>
      </c>
      <c r="Q74" s="33" t="s">
        <v>38</v>
      </c>
      <c r="S74" s="40" t="s">
        <v>105</v>
      </c>
      <c r="T74" s="40" t="str">
        <f t="shared" si="8"/>
        <v>40Y</v>
      </c>
      <c r="U74" s="40" t="s">
        <v>110</v>
      </c>
      <c r="V74" s="40" t="s">
        <v>150</v>
      </c>
      <c r="W74" s="40" t="s">
        <v>109</v>
      </c>
      <c r="X74" s="40">
        <v>0</v>
      </c>
      <c r="Y74" s="40">
        <v>0</v>
      </c>
      <c r="Z74" s="33" t="str">
        <f>""</f>
        <v/>
      </c>
      <c r="AA74" s="51">
        <v>2.2079999999999999E-2</v>
      </c>
      <c r="AB74" s="33" t="s">
        <v>38</v>
      </c>
      <c r="AC74" s="53"/>
      <c r="AD74" s="33" t="str">
        <f t="shared" si="6"/>
        <v>forward-EUR-3M</v>
      </c>
      <c r="AE74" s="54">
        <f>[1]!obGet([1]!obCall("",AP74,IF(OR(AD74=Q74,AD74=AB74),"getPayment","getFixing"),[1]!obMake("","int",[1]!obGet([1]!obCall("",AP74,"getNumberOfPeriods"))-1)))</f>
        <v>39.780821917808218</v>
      </c>
      <c r="AG74" s="55" t="str">
        <f>[1]!obMake(AG$15&amp;"-"&amp;ROW(),"int",$F74)</f>
        <v>spot date-74 
[9751]</v>
      </c>
      <c r="AH74" s="55" t="str">
        <f>[1]!obMake(AH$15&amp;"-"&amp;ROW(),"String",$H74)</f>
        <v>start offset rec-74 
[8708]</v>
      </c>
      <c r="AI74" s="55" t="str">
        <f>[1]!obMake(AI$15&amp;"-"&amp;ROW(),"String",$I74)</f>
        <v>maturity rec-74 
[8138]</v>
      </c>
      <c r="AK74" s="55" t="str">
        <f>[1]!obMake(AK$15&amp;"-"&amp;ROW(),"String",$S74)</f>
        <v>start offset pay-74 
[9258]</v>
      </c>
      <c r="AL74" s="55" t="str">
        <f>[1]!obMake(AL$15&amp;"-"&amp;ROW(),"String",$T74)</f>
        <v>maturity pay-74 
[9703]</v>
      </c>
      <c r="AN74" s="55" t="str">
        <f>[1]!obMake(AN$15&amp;"-"&amp;ROW(),"String",D74)</f>
        <v>symbol-74 
[8707]</v>
      </c>
      <c r="AO74" s="55" t="str">
        <f>[1]!obMake(AO$15&amp;"-"&amp;ROW(),"String",E74)</f>
        <v>type-74 
[8137]</v>
      </c>
      <c r="AP74" s="55" t="str">
        <f>[1]!obCall(AP$15&amp;"-"&amp;ROW(),obLibs&amp;"net.finmath.time.ScheduleGenerator","createScheduleFromConventions",$H$8,$AG74,$AH74:$AI74,[1]!obMake("","String",$J74),[1]!obMake("","String",$K74),$H$9,[1]!obMake("","String",$L74),$H$10,[1]!obMake("","int",$M74),[1]!obMake("","int",$N74))</f>
        <v>tenor rec-74 
[13810]</v>
      </c>
      <c r="AQ74" s="55" t="str">
        <f>[1]!obMake(AQ$15&amp;"-"&amp;ROW(),"String",O74)</f>
        <v>forward rec-74 
[9624]</v>
      </c>
      <c r="AR74" s="55" t="str">
        <f>[1]!obMake(AR$15&amp;"-"&amp;ROW(),"double",P74)</f>
        <v>spread rec-74 
[8706]</v>
      </c>
      <c r="AS74" s="55" t="str">
        <f>[1]!obMake(AS$15&amp;"-"&amp;ROW(),"String",Q74)</f>
        <v>discount rec-74 
[8136]</v>
      </c>
      <c r="AT74" s="55" t="str">
        <f>[1]!obCall(AT$15&amp;"-"&amp;ROW(),obLibs&amp;"net.finmath.time.ScheduleGenerator","createScheduleFromConventions",$H$8,$AG74,$AK74:$AL74,[1]!obMake("","String",$U74),[1]!obMake("","String",$V74),$H$9,[1]!obMake("","String",$L74),$H$10,[1]!obMake("","int",$X74),[1]!obMake("","int",$Y74))</f>
        <v>tenor pay-74 
[12205]</v>
      </c>
      <c r="AU74" s="55" t="str">
        <f>[1]!obMake(AU$15&amp;"-"&amp;ROW(),"String",Z74)</f>
        <v>forward pay-74 
[9498]</v>
      </c>
      <c r="AV74" s="55" t="str">
        <f>[1]!obMake(AV$15&amp;"-"&amp;ROW(),"double",AA74)</f>
        <v>spread pay-74 
[8705]</v>
      </c>
      <c r="AW74" s="55" t="str">
        <f>[1]!obMake(AW$15&amp;"-"&amp;ROW(),"String",AB74)</f>
        <v>disocunt pay-74 
[8135]</v>
      </c>
      <c r="AX74" s="55" t="str">
        <f>[1]!obMake(AX$15&amp;"-"&amp;ROW(),"String",AD74)</f>
        <v>calibration curve-74 
[9257]</v>
      </c>
      <c r="AY74" s="55" t="str">
        <f>[1]!obMake(AY$15&amp;"-"&amp;ROW(),"double",AE74)</f>
        <v>calibration time-74 
[13814]</v>
      </c>
      <c r="JJ74" s="14"/>
      <c r="JK74" s="14"/>
      <c r="JL74" s="14"/>
      <c r="JM74" s="14"/>
      <c r="JN74" s="14"/>
      <c r="JO74" s="14"/>
    </row>
    <row r="75" spans="1:275" s="46" customFormat="1" ht="13.2" customHeight="1" x14ac:dyDescent="0.25">
      <c r="A75" s="48" t="str">
        <f t="shared" si="4"/>
        <v>forward-EUR-3M-50Y</v>
      </c>
      <c r="B75" s="58" t="str">
        <f>[1]!obMake("calibItem-"&amp;ROW(),obLibs&amp;"net.finmath.marketdata.calibration.CalibratedCurves$CalibrationSpec",AN75:AY75)</f>
        <v>calibItem-75 
[13004]</v>
      </c>
      <c r="C75" s="58">
        <f>[1]!obGet([1]!obCall("",[1]!obCall("",$B$11,"getCalibrationProductForSpec",B75),"getValue",[1]!obCall("",$B$11,"getModel")))</f>
        <v>4.9793502654438271E-14</v>
      </c>
      <c r="D75" s="46" t="str">
        <f t="shared" si="7"/>
        <v>forward-EUR-3M-50Y</v>
      </c>
      <c r="E75" s="46" t="s">
        <v>125</v>
      </c>
      <c r="F75" s="59">
        <v>2</v>
      </c>
      <c r="H75" s="59" t="s">
        <v>105</v>
      </c>
      <c r="I75" s="59" t="s">
        <v>146</v>
      </c>
      <c r="J75" s="59" t="s">
        <v>149</v>
      </c>
      <c r="K75" s="59" t="s">
        <v>108</v>
      </c>
      <c r="L75" s="59" t="s">
        <v>109</v>
      </c>
      <c r="M75" s="59">
        <v>0</v>
      </c>
      <c r="N75" s="59">
        <v>0</v>
      </c>
      <c r="O75" s="61" t="s">
        <v>40</v>
      </c>
      <c r="P75" s="59">
        <v>0</v>
      </c>
      <c r="Q75" s="61" t="s">
        <v>38</v>
      </c>
      <c r="S75" s="59" t="s">
        <v>105</v>
      </c>
      <c r="T75" s="59" t="str">
        <f t="shared" si="8"/>
        <v>50Y</v>
      </c>
      <c r="U75" s="59" t="s">
        <v>110</v>
      </c>
      <c r="V75" s="59" t="s">
        <v>150</v>
      </c>
      <c r="W75" s="59" t="s">
        <v>109</v>
      </c>
      <c r="X75" s="59">
        <v>0</v>
      </c>
      <c r="Y75" s="59">
        <v>0</v>
      </c>
      <c r="Z75" s="61" t="str">
        <f>""</f>
        <v/>
      </c>
      <c r="AA75" s="62">
        <v>2.2859999999999998E-2</v>
      </c>
      <c r="AB75" s="61" t="s">
        <v>38</v>
      </c>
      <c r="AC75" s="63"/>
      <c r="AD75" s="61" t="str">
        <f t="shared" si="6"/>
        <v>forward-EUR-3M</v>
      </c>
      <c r="AE75" s="64">
        <f>[1]!obGet([1]!obCall("",AP75,IF(OR(AD75=Q75,AD75=AB75),"getPayment","getFixing"),[1]!obMake("","int",[1]!obGet([1]!obCall("",AP75,"getNumberOfPeriods"))-1)))</f>
        <v>49.789041095890411</v>
      </c>
      <c r="AG75" s="65" t="str">
        <f>[1]!obMake(AG$15&amp;"-"&amp;ROW(),"int",$F75)</f>
        <v>spot date-75 
[9578]</v>
      </c>
      <c r="AH75" s="65" t="str">
        <f>[1]!obMake(AH$15&amp;"-"&amp;ROW(),"String",$H75)</f>
        <v>start offset rec-75 
[8704]</v>
      </c>
      <c r="AI75" s="65" t="str">
        <f>[1]!obMake(AI$15&amp;"-"&amp;ROW(),"String",$I75)</f>
        <v>maturity rec-75 
[8134]</v>
      </c>
      <c r="AK75" s="65" t="str">
        <f>[1]!obMake(AK$15&amp;"-"&amp;ROW(),"String",$S75)</f>
        <v>start offset pay-75 
[9256]</v>
      </c>
      <c r="AL75" s="65" t="str">
        <f>[1]!obMake(AL$15&amp;"-"&amp;ROW(),"String",$T75)</f>
        <v>maturity pay-75 
[9623]</v>
      </c>
      <c r="AN75" s="65" t="str">
        <f>[1]!obMake(AN$15&amp;"-"&amp;ROW(),"String",D75)</f>
        <v>symbol-75 
[8703]</v>
      </c>
      <c r="AO75" s="65" t="str">
        <f>[1]!obMake(AO$15&amp;"-"&amp;ROW(),"String",E75)</f>
        <v>type-75 
[8133]</v>
      </c>
      <c r="AP75" s="65" t="str">
        <f>[1]!obCall(AP$15&amp;"-"&amp;ROW(),obLibs&amp;"net.finmath.time.ScheduleGenerator","createScheduleFromConventions",$H$8,$AG75,$AH75:$AI75,[1]!obMake("","String",$J75),[1]!obMake("","String",$K75),$H$9,[1]!obMake("","String",$L75),$H$10,[1]!obMake("","int",$M75),[1]!obMake("","int",$N75))</f>
        <v>tenor rec-75 
[11505]</v>
      </c>
      <c r="AQ75" s="65" t="str">
        <f>[1]!obMake(AQ$15&amp;"-"&amp;ROW(),"String",O75)</f>
        <v>forward rec-75 
[9497]</v>
      </c>
      <c r="AR75" s="65" t="str">
        <f>[1]!obMake(AR$15&amp;"-"&amp;ROW(),"double",P75)</f>
        <v>spread rec-75 
[8702]</v>
      </c>
      <c r="AS75" s="65" t="str">
        <f>[1]!obMake(AS$15&amp;"-"&amp;ROW(),"String",Q75)</f>
        <v>discount rec-75 
[8132]</v>
      </c>
      <c r="AT75" s="65" t="str">
        <f>[1]!obCall(AT$15&amp;"-"&amp;ROW(),obLibs&amp;"net.finmath.time.ScheduleGenerator","createScheduleFromConventions",$H$8,$AG75,$AK75:$AL75,[1]!obMake("","String",$U75),[1]!obMake("","String",$V75),$H$9,[1]!obMake("","String",$L75),$H$10,[1]!obMake("","int",$X75),[1]!obMake("","int",$Y75))</f>
        <v>tenor pay-75 
[13003]</v>
      </c>
      <c r="AU75" s="65" t="str">
        <f>[1]!obMake(AU$15&amp;"-"&amp;ROW(),"String",Z75)</f>
        <v>forward pay-75 
[9749]</v>
      </c>
      <c r="AV75" s="65" t="str">
        <f>[1]!obMake(AV$15&amp;"-"&amp;ROW(),"double",AA75)</f>
        <v>spread pay-75 
[8701]</v>
      </c>
      <c r="AW75" s="65" t="str">
        <f>[1]!obMake(AW$15&amp;"-"&amp;ROW(),"String",AB75)</f>
        <v>disocunt pay-75 
[8131]</v>
      </c>
      <c r="AX75" s="65" t="str">
        <f>[1]!obMake(AX$15&amp;"-"&amp;ROW(),"String",AD75)</f>
        <v>calibration curve-75 
[9255]</v>
      </c>
      <c r="AY75" s="65" t="str">
        <f>[1]!obMake(AY$15&amp;"-"&amp;ROW(),"double",AE75)</f>
        <v>calibration time-75 
[11509]</v>
      </c>
    </row>
    <row r="76" spans="1:275" ht="13.2" customHeight="1" x14ac:dyDescent="0.25">
      <c r="A76" s="48" t="str">
        <f t="shared" si="4"/>
        <v>forward-EUR-6M-0Dx6M</v>
      </c>
      <c r="B76" s="49" t="str">
        <f>[1]!obMake("calibItem-"&amp;ROW(),obLibs&amp;"net.finmath.marketdata.calibration.CalibratedCurves$CalibrationSpec",AN76:AY76)</f>
        <v>calibItem-76 
[13095]</v>
      </c>
      <c r="C76" s="49">
        <f>[1]!obGet([1]!obCall("",[1]!obCall("",$B$11,"getCalibrationProductForSpec",B76),"getValue",[1]!obCall("",$B$11,"getModel")))</f>
        <v>4.8322667608449865E-15</v>
      </c>
      <c r="D76" s="14" t="str">
        <f t="shared" ref="D76:D82" si="9">AD76&amp;"-"&amp;H76&amp;"x"&amp;I76</f>
        <v>forward-EUR-6M-0Dx6M</v>
      </c>
      <c r="E76" s="14" t="s">
        <v>147</v>
      </c>
      <c r="F76" s="40">
        <v>2</v>
      </c>
      <c r="H76" s="40" t="s">
        <v>105</v>
      </c>
      <c r="I76" s="40" t="s">
        <v>44</v>
      </c>
      <c r="J76" s="40" t="s">
        <v>107</v>
      </c>
      <c r="K76" s="40" t="s">
        <v>108</v>
      </c>
      <c r="L76" s="40" t="s">
        <v>115</v>
      </c>
      <c r="M76" s="40">
        <v>0</v>
      </c>
      <c r="N76" s="40">
        <v>0</v>
      </c>
      <c r="O76" s="33" t="s">
        <v>41</v>
      </c>
      <c r="P76" s="51">
        <v>5.8999999999999999E-3</v>
      </c>
      <c r="Q76" s="33" t="s">
        <v>38</v>
      </c>
      <c r="S76" s="40" t="s">
        <v>105</v>
      </c>
      <c r="T76" s="40" t="s">
        <v>44</v>
      </c>
      <c r="U76" s="40" t="s">
        <v>110</v>
      </c>
      <c r="V76" s="40" t="s">
        <v>148</v>
      </c>
      <c r="W76" s="40" t="s">
        <v>115</v>
      </c>
      <c r="X76" s="40">
        <v>0</v>
      </c>
      <c r="Y76" s="40">
        <v>0</v>
      </c>
      <c r="Z76" s="33" t="str">
        <f>""</f>
        <v/>
      </c>
      <c r="AA76" s="51">
        <v>0</v>
      </c>
      <c r="AB76" s="33" t="s">
        <v>38</v>
      </c>
      <c r="AC76" s="53"/>
      <c r="AD76" s="33" t="str">
        <f t="shared" si="6"/>
        <v>forward-EUR-6M</v>
      </c>
      <c r="AE76" s="54">
        <v>5.4794520547945197E-3</v>
      </c>
      <c r="AG76" s="55" t="str">
        <f>[1]!obMake(AG$15&amp;"-"&amp;ROW(),"int",$F76)</f>
        <v>spot date-76 
[9254]</v>
      </c>
      <c r="AH76" s="55" t="str">
        <f>[1]!obMake(AH$15&amp;"-"&amp;ROW(),"String",$H76)</f>
        <v>start offset rec-76 
[9622]</v>
      </c>
      <c r="AI76" s="55" t="str">
        <f>[1]!obMake(AI$15&amp;"-"&amp;ROW(),"String",$I76)</f>
        <v>maturity rec-76 
[8700]</v>
      </c>
      <c r="AK76" s="55" t="str">
        <f>[1]!obMake(AK$15&amp;"-"&amp;ROW(),"String",$S76)</f>
        <v>start offset pay-76 
[8130]</v>
      </c>
      <c r="AL76" s="55" t="str">
        <f>[1]!obMake(AL$15&amp;"-"&amp;ROW(),"String",$T76)</f>
        <v>maturity pay-76 
[9253]</v>
      </c>
      <c r="AN76" s="55" t="str">
        <f>[1]!obMake(AN$15&amp;"-"&amp;ROW(),"String",D76)</f>
        <v>symbol-76 
[9496]</v>
      </c>
      <c r="AO76" s="55" t="str">
        <f>[1]!obMake(AO$15&amp;"-"&amp;ROW(),"String",E76)</f>
        <v>type-76 
[8699]</v>
      </c>
      <c r="AP76" s="55" t="str">
        <f>[1]!obCall(AP$15&amp;"-"&amp;ROW(),obLibs&amp;"net.finmath.time.ScheduleGenerator","createScheduleFromConventions",$H$8,$AG76,$AH76:$AI76,[1]!obMake("","String",$J76),[1]!obMake("","String",$K76),$H$9,[1]!obMake("","String",$L76),$H$10,[1]!obMake("","int",$M76),[1]!obMake("","int",$N76))</f>
        <v>tenor rec-76 
[11409]</v>
      </c>
      <c r="AQ76" s="55" t="str">
        <f>[1]!obMake(AQ$15&amp;"-"&amp;ROW(),"String",O76)</f>
        <v>forward rec-76 
[9252]</v>
      </c>
      <c r="AR76" s="55" t="str">
        <f>[1]!obMake(AR$15&amp;"-"&amp;ROW(),"double",P76)</f>
        <v>spread rec-76 
[9748]</v>
      </c>
      <c r="AS76" s="55" t="str">
        <f>[1]!obMake(AS$15&amp;"-"&amp;ROW(),"String",Q76)</f>
        <v>discount rec-76 
[8698]</v>
      </c>
      <c r="AT76" s="55" t="str">
        <f>[1]!obCall(AT$15&amp;"-"&amp;ROW(),obLibs&amp;"net.finmath.time.ScheduleGenerator","createScheduleFromConventions",$H$8,$AG76,$AK76:$AL76,[1]!obMake("","String",$U76),[1]!obMake("","String",$V76),$H$9,[1]!obMake("","String",$L76),$H$10,[1]!obMake("","int",$X76),[1]!obMake("","int",$Y76))</f>
        <v>tenor pay-76 
[13094]</v>
      </c>
      <c r="AU76" s="55" t="str">
        <f>[1]!obMake(AU$15&amp;"-"&amp;ROW(),"String",Z76)</f>
        <v>forward pay-76 
[9251]</v>
      </c>
      <c r="AV76" s="55" t="str">
        <f>[1]!obMake(AV$15&amp;"-"&amp;ROW(),"double",AA76)</f>
        <v>spread pay-76 
[9702]</v>
      </c>
      <c r="AW76" s="55" t="str">
        <f>[1]!obMake(AW$15&amp;"-"&amp;ROW(),"String",AB76)</f>
        <v>disocunt pay-76 
[8697]</v>
      </c>
      <c r="AX76" s="55" t="str">
        <f>[1]!obMake(AX$15&amp;"-"&amp;ROW(),"String",AD76)</f>
        <v>calibration curve-76 
[8129]</v>
      </c>
      <c r="AY76" s="55" t="str">
        <f>[1]!obMake(AY$15&amp;"-"&amp;ROW(),"double",AE76)</f>
        <v>calibration time-76 
[9250]</v>
      </c>
      <c r="JJ76" s="14"/>
      <c r="JK76" s="14"/>
      <c r="JL76" s="14"/>
      <c r="JM76" s="14"/>
      <c r="JN76" s="14"/>
      <c r="JO76" s="14"/>
    </row>
    <row r="77" spans="1:275" ht="13.2" customHeight="1" x14ac:dyDescent="0.25">
      <c r="A77" s="48" t="str">
        <f t="shared" si="4"/>
        <v>forward-EUR-6M-1Mx6M</v>
      </c>
      <c r="B77" s="49" t="str">
        <f>[1]!obMake("calibItem-"&amp;ROW(),obLibs&amp;"net.finmath.marketdata.calibration.CalibratedCurves$CalibrationSpec",AN77:AY77)</f>
        <v>calibItem-77 
[13872]</v>
      </c>
      <c r="C77" s="49">
        <f>[1]!obGet([1]!obCall("",[1]!obCall("",$B$11,"getCalibrationProductForSpec",B77),"getValue",[1]!obCall("",$B$11,"getModel")))</f>
        <v>0</v>
      </c>
      <c r="D77" s="14" t="str">
        <f t="shared" si="9"/>
        <v>forward-EUR-6M-1Mx6M</v>
      </c>
      <c r="E77" s="14" t="s">
        <v>147</v>
      </c>
      <c r="F77" s="40">
        <v>2</v>
      </c>
      <c r="H77" s="40" t="s">
        <v>114</v>
      </c>
      <c r="I77" s="40" t="s">
        <v>44</v>
      </c>
      <c r="J77" s="40" t="s">
        <v>107</v>
      </c>
      <c r="K77" s="40" t="s">
        <v>108</v>
      </c>
      <c r="L77" s="40" t="s">
        <v>115</v>
      </c>
      <c r="M77" s="40">
        <v>0</v>
      </c>
      <c r="N77" s="40">
        <v>0</v>
      </c>
      <c r="O77" s="33" t="s">
        <v>41</v>
      </c>
      <c r="P77" s="51">
        <v>5.9695572786400003E-3</v>
      </c>
      <c r="Q77" s="33" t="s">
        <v>38</v>
      </c>
      <c r="S77" s="40" t="s">
        <v>114</v>
      </c>
      <c r="T77" s="40" t="s">
        <v>119</v>
      </c>
      <c r="U77" s="40" t="s">
        <v>110</v>
      </c>
      <c r="V77" s="40" t="s">
        <v>148</v>
      </c>
      <c r="W77" s="40" t="s">
        <v>115</v>
      </c>
      <c r="X77" s="40">
        <v>0</v>
      </c>
      <c r="Y77" s="40">
        <v>0</v>
      </c>
      <c r="Z77" s="33" t="str">
        <f>""</f>
        <v/>
      </c>
      <c r="AA77" s="51">
        <v>0</v>
      </c>
      <c r="AB77" s="33" t="s">
        <v>38</v>
      </c>
      <c r="AC77" s="53"/>
      <c r="AD77" s="33" t="str">
        <f t="shared" si="6"/>
        <v>forward-EUR-6M</v>
      </c>
      <c r="AE77" s="54">
        <v>9.3150684931506897E-2</v>
      </c>
      <c r="AG77" s="55" t="str">
        <f>[1]!obMake(AG$15&amp;"-"&amp;ROW(),"int",$F77)</f>
        <v>spot date-77 
[8128]</v>
      </c>
      <c r="AH77" s="55" t="str">
        <f>[1]!obMake(AH$15&amp;"-"&amp;ROW(),"String",$H77)</f>
        <v>start offset rec-77 
[9249]</v>
      </c>
      <c r="AI77" s="55" t="str">
        <f>[1]!obMake(AI$15&amp;"-"&amp;ROW(),"String",$I77)</f>
        <v>maturity rec-77 
[9495]</v>
      </c>
      <c r="AK77" s="55" t="str">
        <f>[1]!obMake(AK$15&amp;"-"&amp;ROW(),"String",$S77)</f>
        <v>start offset pay-77 
[8696]</v>
      </c>
      <c r="AL77" s="55" t="str">
        <f>[1]!obMake(AL$15&amp;"-"&amp;ROW(),"String",$T77)</f>
        <v>maturity pay-77 
[8127]</v>
      </c>
      <c r="AN77" s="55" t="str">
        <f>[1]!obMake(AN$15&amp;"-"&amp;ROW(),"String",D77)</f>
        <v>symbol-77 
[9248]</v>
      </c>
      <c r="AO77" s="55" t="str">
        <f>[1]!obMake(AO$15&amp;"-"&amp;ROW(),"String",E77)</f>
        <v>type-77 
[9747]</v>
      </c>
      <c r="AP77" s="55" t="str">
        <f>[1]!obCall(AP$15&amp;"-"&amp;ROW(),obLibs&amp;"net.finmath.time.ScheduleGenerator","createScheduleFromConventions",$H$8,$AG77,$AH77:$AI77,[1]!obMake("","String",$J77),[1]!obMake("","String",$K77),$H$9,[1]!obMake("","String",$L77),$H$10,[1]!obMake("","int",$M77),[1]!obMake("","int",$N77))</f>
        <v>tenor rec-77 
[13051]</v>
      </c>
      <c r="AQ77" s="55" t="str">
        <f>[1]!obMake(AQ$15&amp;"-"&amp;ROW(),"String",O77)</f>
        <v>forward rec-77 
[8126]</v>
      </c>
      <c r="AR77" s="55" t="str">
        <f>[1]!obMake(AR$15&amp;"-"&amp;ROW(),"double",P77)</f>
        <v>spread rec-77 
[9247]</v>
      </c>
      <c r="AS77" s="55" t="str">
        <f>[1]!obMake(AS$15&amp;"-"&amp;ROW(),"String",Q77)</f>
        <v>discount rec-77 
[9577]</v>
      </c>
      <c r="AT77" s="55" t="str">
        <f>[1]!obCall(AT$15&amp;"-"&amp;ROW(),obLibs&amp;"net.finmath.time.ScheduleGenerator","createScheduleFromConventions",$H$8,$AG77,$AK77:$AL77,[1]!obMake("","String",$U77),[1]!obMake("","String",$V77),$H$9,[1]!obMake("","String",$L77),$H$10,[1]!obMake("","int",$X77),[1]!obMake("","int",$Y77))</f>
        <v>tenor pay-77 
[13871]</v>
      </c>
      <c r="AU77" s="55" t="str">
        <f>[1]!obMake(AU$15&amp;"-"&amp;ROW(),"String",Z77)</f>
        <v>forward pay-77 
[8125]</v>
      </c>
      <c r="AV77" s="55" t="str">
        <f>[1]!obMake(AV$15&amp;"-"&amp;ROW(),"double",AA77)</f>
        <v>spread pay-77 
[9246]</v>
      </c>
      <c r="AW77" s="55" t="str">
        <f>[1]!obMake(AW$15&amp;"-"&amp;ROW(),"String",AB77)</f>
        <v>disocunt pay-77 
[9621]</v>
      </c>
      <c r="AX77" s="55" t="str">
        <f>[1]!obMake(AX$15&amp;"-"&amp;ROW(),"String",AD77)</f>
        <v>calibration curve-77 
[8695]</v>
      </c>
      <c r="AY77" s="55" t="str">
        <f>[1]!obMake(AY$15&amp;"-"&amp;ROW(),"double",AE77)</f>
        <v>calibration time-77 
[8124]</v>
      </c>
      <c r="JJ77" s="14"/>
      <c r="JK77" s="14"/>
      <c r="JL77" s="14"/>
      <c r="JM77" s="14"/>
      <c r="JN77" s="14"/>
      <c r="JO77" s="14"/>
    </row>
    <row r="78" spans="1:275" ht="13.2" customHeight="1" x14ac:dyDescent="0.25">
      <c r="A78" s="48" t="str">
        <f t="shared" si="4"/>
        <v>forward-EUR-6M-2Mx6M</v>
      </c>
      <c r="B78" s="49" t="str">
        <f>[1]!obMake("calibItem-"&amp;ROW(),obLibs&amp;"net.finmath.marketdata.calibration.CalibratedCurves$CalibrationSpec",AN78:AY78)</f>
        <v>calibItem-78 
[13360]</v>
      </c>
      <c r="C78" s="49">
        <f>[1]!obGet([1]!obCall("",[1]!obCall("",$B$11,"getCalibrationProductForSpec",B78),"getValue",[1]!obCall("",$B$11,"getModel")))</f>
        <v>0</v>
      </c>
      <c r="D78" s="14" t="str">
        <f t="shared" si="9"/>
        <v>forward-EUR-6M-2Mx6M</v>
      </c>
      <c r="E78" s="14" t="s">
        <v>147</v>
      </c>
      <c r="F78" s="40">
        <v>2</v>
      </c>
      <c r="H78" s="40" t="s">
        <v>116</v>
      </c>
      <c r="I78" s="40" t="s">
        <v>44</v>
      </c>
      <c r="J78" s="40" t="s">
        <v>107</v>
      </c>
      <c r="K78" s="40" t="s">
        <v>108</v>
      </c>
      <c r="L78" s="40" t="s">
        <v>115</v>
      </c>
      <c r="M78" s="40">
        <v>0</v>
      </c>
      <c r="N78" s="40">
        <v>0</v>
      </c>
      <c r="O78" s="33" t="s">
        <v>41</v>
      </c>
      <c r="P78" s="51">
        <v>5.9595547773900002E-3</v>
      </c>
      <c r="Q78" s="33" t="s">
        <v>38</v>
      </c>
      <c r="S78" s="40" t="s">
        <v>116</v>
      </c>
      <c r="T78" s="40" t="s">
        <v>120</v>
      </c>
      <c r="U78" s="40" t="s">
        <v>110</v>
      </c>
      <c r="V78" s="40" t="s">
        <v>148</v>
      </c>
      <c r="W78" s="40" t="s">
        <v>115</v>
      </c>
      <c r="X78" s="40">
        <v>0</v>
      </c>
      <c r="Y78" s="40">
        <v>0</v>
      </c>
      <c r="Z78" s="33" t="str">
        <f>""</f>
        <v/>
      </c>
      <c r="AA78" s="51">
        <v>0</v>
      </c>
      <c r="AB78" s="33" t="s">
        <v>38</v>
      </c>
      <c r="AC78" s="53"/>
      <c r="AD78" s="33" t="str">
        <f t="shared" si="6"/>
        <v>forward-EUR-6M</v>
      </c>
      <c r="AE78" s="54">
        <v>0.17260273972602699</v>
      </c>
      <c r="AG78" s="55" t="str">
        <f>[1]!obMake(AG$15&amp;"-"&amp;ROW(),"int",$F78)</f>
        <v>spot date-78 
[8694]</v>
      </c>
      <c r="AH78" s="55" t="str">
        <f>[1]!obMake(AH$15&amp;"-"&amp;ROW(),"String",$H78)</f>
        <v>start offset rec-78 
[8123]</v>
      </c>
      <c r="AI78" s="55" t="str">
        <f>[1]!obMake(AI$15&amp;"-"&amp;ROW(),"String",$I78)</f>
        <v>maturity rec-78 
[9245]</v>
      </c>
      <c r="AK78" s="55" t="str">
        <f>[1]!obMake(AK$15&amp;"-"&amp;ROW(),"String",$S78)</f>
        <v>start offset pay-78 
[9746]</v>
      </c>
      <c r="AL78" s="55" t="str">
        <f>[1]!obMake(AL$15&amp;"-"&amp;ROW(),"String",$T78)</f>
        <v>maturity pay-78 
[8693]</v>
      </c>
      <c r="AN78" s="55" t="str">
        <f>[1]!obMake(AN$15&amp;"-"&amp;ROW(),"String",D78)</f>
        <v>symbol-78 
[8122]</v>
      </c>
      <c r="AO78" s="55" t="str">
        <f>[1]!obMake(AO$15&amp;"-"&amp;ROW(),"String",E78)</f>
        <v>type-78 
[9244]</v>
      </c>
      <c r="AP78" s="55" t="str">
        <f>[1]!obCall(AP$15&amp;"-"&amp;ROW(),obLibs&amp;"net.finmath.time.ScheduleGenerator","createScheduleFromConventions",$H$8,$AG78,$AH78:$AI78,[1]!obMake("","String",$J78),[1]!obMake("","String",$K78),$H$9,[1]!obMake("","String",$L78),$H$10,[1]!obMake("","int",$M78),[1]!obMake("","int",$N78))</f>
        <v>tenor rec-78 
[12652]</v>
      </c>
      <c r="AQ78" s="55" t="str">
        <f>[1]!obMake(AQ$15&amp;"-"&amp;ROW(),"String",O78)</f>
        <v>forward rec-78 
[8692]</v>
      </c>
      <c r="AR78" s="55" t="str">
        <f>[1]!obMake(AR$15&amp;"-"&amp;ROW(),"double",P78)</f>
        <v>spread rec-78 
[8121]</v>
      </c>
      <c r="AS78" s="55" t="str">
        <f>[1]!obMake(AS$15&amp;"-"&amp;ROW(),"String",Q78)</f>
        <v>discount rec-78 
[9243]</v>
      </c>
      <c r="AT78" s="55" t="str">
        <f>[1]!obCall(AT$15&amp;"-"&amp;ROW(),obLibs&amp;"net.finmath.time.ScheduleGenerator","createScheduleFromConventions",$H$8,$AG78,$AK78:$AL78,[1]!obMake("","String",$U78),[1]!obMake("","String",$V78),$H$9,[1]!obMake("","String",$L78),$H$10,[1]!obMake("","int",$X78),[1]!obMake("","int",$Y78))</f>
        <v>tenor pay-78 
[13359]</v>
      </c>
      <c r="AU78" s="55" t="str">
        <f>[1]!obMake(AU$15&amp;"-"&amp;ROW(),"String",Z78)</f>
        <v>forward pay-78 
[8691]</v>
      </c>
      <c r="AV78" s="55" t="str">
        <f>[1]!obMake(AV$15&amp;"-"&amp;ROW(),"double",AA78)</f>
        <v>spread pay-78 
[8120]</v>
      </c>
      <c r="AW78" s="55" t="str">
        <f>[1]!obMake(AW$15&amp;"-"&amp;ROW(),"String",AB78)</f>
        <v>disocunt pay-78 
[9242]</v>
      </c>
      <c r="AX78" s="55" t="str">
        <f>[1]!obMake(AX$15&amp;"-"&amp;ROW(),"String",AD78)</f>
        <v>calibration curve-78 
[9494]</v>
      </c>
      <c r="AY78" s="55" t="str">
        <f>[1]!obMake(AY$15&amp;"-"&amp;ROW(),"double",AE78)</f>
        <v>calibration time-78 
[8690]</v>
      </c>
      <c r="JJ78" s="14"/>
      <c r="JK78" s="14"/>
      <c r="JL78" s="14"/>
      <c r="JM78" s="14"/>
      <c r="JN78" s="14"/>
      <c r="JO78" s="14"/>
    </row>
    <row r="79" spans="1:275" ht="13.2" customHeight="1" x14ac:dyDescent="0.25">
      <c r="A79" s="48" t="str">
        <f t="shared" si="4"/>
        <v>forward-EUR-6M-3Mx6M</v>
      </c>
      <c r="B79" s="49" t="str">
        <f>[1]!obMake("calibItem-"&amp;ROW(),obLibs&amp;"net.finmath.marketdata.calibration.CalibratedCurves$CalibrationSpec",AN79:AY79)</f>
        <v>calibItem-79 
[12199]</v>
      </c>
      <c r="C79" s="49">
        <f>[1]!obGet([1]!obCall("",[1]!obCall("",$B$11,"getCalibrationProductForSpec",B79),"getValue",[1]!obCall("",$B$11,"getModel")))</f>
        <v>0</v>
      </c>
      <c r="D79" s="14" t="str">
        <f t="shared" si="9"/>
        <v>forward-EUR-6M-3Mx6M</v>
      </c>
      <c r="E79" s="14" t="s">
        <v>147</v>
      </c>
      <c r="F79" s="40">
        <v>2</v>
      </c>
      <c r="H79" s="40" t="s">
        <v>43</v>
      </c>
      <c r="I79" s="40" t="s">
        <v>44</v>
      </c>
      <c r="J79" s="40" t="s">
        <v>107</v>
      </c>
      <c r="K79" s="40" t="s">
        <v>108</v>
      </c>
      <c r="L79" s="40" t="s">
        <v>115</v>
      </c>
      <c r="M79" s="40">
        <v>0</v>
      </c>
      <c r="N79" s="40">
        <v>0</v>
      </c>
      <c r="O79" s="33" t="s">
        <v>41</v>
      </c>
      <c r="P79" s="51">
        <v>5.93954977489E-3</v>
      </c>
      <c r="Q79" s="33" t="s">
        <v>38</v>
      </c>
      <c r="S79" s="40" t="s">
        <v>43</v>
      </c>
      <c r="T79" s="40" t="s">
        <v>121</v>
      </c>
      <c r="U79" s="40" t="s">
        <v>110</v>
      </c>
      <c r="V79" s="40" t="s">
        <v>148</v>
      </c>
      <c r="W79" s="40" t="s">
        <v>115</v>
      </c>
      <c r="X79" s="40">
        <v>0</v>
      </c>
      <c r="Y79" s="40">
        <v>0</v>
      </c>
      <c r="Z79" s="33" t="str">
        <f>""</f>
        <v/>
      </c>
      <c r="AA79" s="51">
        <v>0</v>
      </c>
      <c r="AB79" s="33" t="s">
        <v>38</v>
      </c>
      <c r="AC79" s="53"/>
      <c r="AD79" s="33" t="str">
        <f t="shared" si="6"/>
        <v>forward-EUR-6M</v>
      </c>
      <c r="AE79" s="54">
        <v>0.25753424657534302</v>
      </c>
      <c r="AG79" s="55" t="str">
        <f>[1]!obMake(AG$15&amp;"-"&amp;ROW(),"int",$F79)</f>
        <v>spot date-79 
[9745]</v>
      </c>
      <c r="AH79" s="55" t="str">
        <f>[1]!obMake(AH$15&amp;"-"&amp;ROW(),"String",$H79)</f>
        <v>start offset rec-79 
[8689]</v>
      </c>
      <c r="AI79" s="55" t="str">
        <f>[1]!obMake(AI$15&amp;"-"&amp;ROW(),"String",$I79)</f>
        <v>maturity rec-79 
[8119]</v>
      </c>
      <c r="AK79" s="55" t="str">
        <f>[1]!obMake(AK$15&amp;"-"&amp;ROW(),"String",$S79)</f>
        <v>start offset pay-79 
[9241]</v>
      </c>
      <c r="AL79" s="55" t="str">
        <f>[1]!obMake(AL$15&amp;"-"&amp;ROW(),"String",$T79)</f>
        <v>maturity pay-79 
[9576]</v>
      </c>
      <c r="AN79" s="55" t="str">
        <f>[1]!obMake(AN$15&amp;"-"&amp;ROW(),"String",D79)</f>
        <v>symbol-79 
[8688]</v>
      </c>
      <c r="AO79" s="55" t="str">
        <f>[1]!obMake(AO$15&amp;"-"&amp;ROW(),"String",E79)</f>
        <v>type-79 
[8118]</v>
      </c>
      <c r="AP79" s="55" t="str">
        <f>[1]!obCall(AP$15&amp;"-"&amp;ROW(),obLibs&amp;"net.finmath.time.ScheduleGenerator","createScheduleFromConventions",$H$8,$AG79,$AH79:$AI79,[1]!obMake("","String",$J79),[1]!obMake("","String",$K79),$H$9,[1]!obMake("","String",$L79),$H$10,[1]!obMake("","int",$M79),[1]!obMake("","int",$N79))</f>
        <v>tenor rec-79 
[12198]</v>
      </c>
      <c r="AQ79" s="55" t="str">
        <f>[1]!obMake(AQ$15&amp;"-"&amp;ROW(),"String",O79)</f>
        <v>forward rec-79 
[9620]</v>
      </c>
      <c r="AR79" s="55" t="str">
        <f>[1]!obMake(AR$15&amp;"-"&amp;ROW(),"double",P79)</f>
        <v>spread rec-79 
[8687]</v>
      </c>
      <c r="AS79" s="55" t="str">
        <f>[1]!obMake(AS$15&amp;"-"&amp;ROW(),"String",Q79)</f>
        <v>discount rec-79 
[8117]</v>
      </c>
      <c r="AT79" s="55" t="str">
        <f>[1]!obCall(AT$15&amp;"-"&amp;ROW(),obLibs&amp;"net.finmath.time.ScheduleGenerator","createScheduleFromConventions",$H$8,$AG79,$AK79:$AL79,[1]!obMake("","String",$U79),[1]!obMake("","String",$V79),$H$9,[1]!obMake("","String",$L79),$H$10,[1]!obMake("","int",$X79),[1]!obMake("","int",$Y79))</f>
        <v>tenor pay-79 
[11499]</v>
      </c>
      <c r="AU79" s="55" t="str">
        <f>[1]!obMake(AU$15&amp;"-"&amp;ROW(),"String",Z79)</f>
        <v>forward pay-79 
[9493]</v>
      </c>
      <c r="AV79" s="55" t="str">
        <f>[1]!obMake(AV$15&amp;"-"&amp;ROW(),"double",AA79)</f>
        <v>spread pay-79 
[8686]</v>
      </c>
      <c r="AW79" s="55" t="str">
        <f>[1]!obMake(AW$15&amp;"-"&amp;ROW(),"String",AB79)</f>
        <v>disocunt pay-79 
[8116]</v>
      </c>
      <c r="AX79" s="55" t="str">
        <f>[1]!obMake(AX$15&amp;"-"&amp;ROW(),"String",AD79)</f>
        <v>calibration curve-79 
[9240]</v>
      </c>
      <c r="AY79" s="55" t="str">
        <f>[1]!obMake(AY$15&amp;"-"&amp;ROW(),"double",AE79)</f>
        <v>calibration time-79 
[9744]</v>
      </c>
      <c r="JJ79" s="14"/>
      <c r="JK79" s="14"/>
      <c r="JL79" s="14"/>
      <c r="JM79" s="14"/>
      <c r="JN79" s="14"/>
      <c r="JO79" s="14"/>
    </row>
    <row r="80" spans="1:275" ht="13.2" customHeight="1" x14ac:dyDescent="0.25">
      <c r="A80" s="48" t="str">
        <f t="shared" ref="A80:A111" si="10">D80</f>
        <v>forward-EUR-6M-6Mx6M</v>
      </c>
      <c r="B80" s="49" t="str">
        <f>[1]!obMake("calibItem-"&amp;ROW(),obLibs&amp;"net.finmath.marketdata.calibration.CalibratedCurves$CalibrationSpec",AN80:AY80)</f>
        <v>calibItem-80 
[12130]</v>
      </c>
      <c r="C80" s="49">
        <f>[1]!obGet([1]!obCall("",[1]!obCall("",$B$11,"getCalibrationProductForSpec",B80),"getValue",[1]!obCall("",$B$11,"getModel")))</f>
        <v>4.8337908442296724E-15</v>
      </c>
      <c r="D80" s="14" t="str">
        <f t="shared" si="9"/>
        <v>forward-EUR-6M-6Mx6M</v>
      </c>
      <c r="E80" s="14" t="s">
        <v>147</v>
      </c>
      <c r="F80" s="40">
        <v>2</v>
      </c>
      <c r="H80" s="40" t="s">
        <v>44</v>
      </c>
      <c r="I80" s="40" t="s">
        <v>44</v>
      </c>
      <c r="J80" s="40" t="s">
        <v>107</v>
      </c>
      <c r="K80" s="40" t="s">
        <v>108</v>
      </c>
      <c r="L80" s="40" t="s">
        <v>115</v>
      </c>
      <c r="M80" s="40">
        <v>0</v>
      </c>
      <c r="N80" s="40">
        <v>0</v>
      </c>
      <c r="O80" s="33" t="s">
        <v>41</v>
      </c>
      <c r="P80" s="51">
        <v>5.9095422711399996E-3</v>
      </c>
      <c r="Q80" s="33" t="s">
        <v>38</v>
      </c>
      <c r="S80" s="40" t="s">
        <v>44</v>
      </c>
      <c r="T80" s="40" t="s">
        <v>124</v>
      </c>
      <c r="U80" s="40" t="s">
        <v>110</v>
      </c>
      <c r="V80" s="40" t="s">
        <v>148</v>
      </c>
      <c r="W80" s="40" t="s">
        <v>115</v>
      </c>
      <c r="X80" s="40">
        <v>0</v>
      </c>
      <c r="Y80" s="40">
        <v>0</v>
      </c>
      <c r="Z80" s="33" t="str">
        <f>""</f>
        <v/>
      </c>
      <c r="AA80" s="51">
        <v>0</v>
      </c>
      <c r="AB80" s="33" t="s">
        <v>38</v>
      </c>
      <c r="AC80" s="53"/>
      <c r="AD80" s="33" t="str">
        <f t="shared" si="6"/>
        <v>forward-EUR-6M</v>
      </c>
      <c r="AE80" s="54">
        <v>0.50684931506849296</v>
      </c>
      <c r="AG80" s="55" t="str">
        <f>[1]!obMake(AG$15&amp;"-"&amp;ROW(),"int",$F80)</f>
        <v>spot date-80 
[9239]</v>
      </c>
      <c r="AH80" s="55" t="str">
        <f>[1]!obMake(AH$15&amp;"-"&amp;ROW(),"String",$H80)</f>
        <v>start offset rec-80 
[9829]</v>
      </c>
      <c r="AI80" s="55" t="str">
        <f>[1]!obMake(AI$15&amp;"-"&amp;ROW(),"String",$I80)</f>
        <v>maturity rec-80 
[8685]</v>
      </c>
      <c r="AK80" s="55" t="str">
        <f>[1]!obMake(AK$15&amp;"-"&amp;ROW(),"String",$S80)</f>
        <v>start offset pay-80 
[8115]</v>
      </c>
      <c r="AL80" s="55" t="str">
        <f>[1]!obMake(AL$15&amp;"-"&amp;ROW(),"String",$T80)</f>
        <v>maturity pay-80 
[9238]</v>
      </c>
      <c r="AN80" s="55" t="str">
        <f>[1]!obMake(AN$15&amp;"-"&amp;ROW(),"String",D80)</f>
        <v>symbol-80 
[9619]</v>
      </c>
      <c r="AO80" s="55" t="str">
        <f>[1]!obMake(AO$15&amp;"-"&amp;ROW(),"String",E80)</f>
        <v>type-80 
[8684]</v>
      </c>
      <c r="AP80" s="55" t="str">
        <f>[1]!obCall(AP$15&amp;"-"&amp;ROW(),obLibs&amp;"net.finmath.time.ScheduleGenerator","createScheduleFromConventions",$H$8,$AG80,$AH80:$AI80,[1]!obMake("","String",$J80),[1]!obMake("","String",$K80),$H$9,[1]!obMake("","String",$L80),$H$10,[1]!obMake("","int",$M80),[1]!obMake("","int",$N80))</f>
        <v>tenor rec-80 
[12114]</v>
      </c>
      <c r="AQ80" s="55" t="str">
        <f>[1]!obMake(AQ$15&amp;"-"&amp;ROW(),"String",O80)</f>
        <v>forward rec-80 
[9237]</v>
      </c>
      <c r="AR80" s="55" t="str">
        <f>[1]!obMake(AR$15&amp;"-"&amp;ROW(),"double",P80)</f>
        <v>spread rec-80 
[9492]</v>
      </c>
      <c r="AS80" s="55" t="str">
        <f>[1]!obMake(AS$15&amp;"-"&amp;ROW(),"String",Q80)</f>
        <v>discount rec-80 
[8683]</v>
      </c>
      <c r="AT80" s="55" t="str">
        <f>[1]!obCall(AT$15&amp;"-"&amp;ROW(),obLibs&amp;"net.finmath.time.ScheduleGenerator","createScheduleFromConventions",$H$8,$AG80,$AK80:$AL80,[1]!obMake("","String",$U80),[1]!obMake("","String",$V80),$H$9,[1]!obMake("","String",$L80),$H$10,[1]!obMake("","int",$X80),[1]!obMake("","int",$Y80))</f>
        <v>tenor pay-80 
[11403]</v>
      </c>
      <c r="AU80" s="55" t="str">
        <f>[1]!obMake(AU$15&amp;"-"&amp;ROW(),"String",Z80)</f>
        <v>forward pay-80 
[9236]</v>
      </c>
      <c r="AV80" s="55" t="str">
        <f>[1]!obMake(AV$15&amp;"-"&amp;ROW(),"double",AA80)</f>
        <v>spread pay-80 
[9743]</v>
      </c>
      <c r="AW80" s="55" t="str">
        <f>[1]!obMake(AW$15&amp;"-"&amp;ROW(),"String",AB80)</f>
        <v>disocunt pay-80 
[8682]</v>
      </c>
      <c r="AX80" s="55" t="str">
        <f>[1]!obMake(AX$15&amp;"-"&amp;ROW(),"String",AD80)</f>
        <v>calibration curve-80 
[8114]</v>
      </c>
      <c r="AY80" s="55" t="str">
        <f>[1]!obMake(AY$15&amp;"-"&amp;ROW(),"double",AE80)</f>
        <v>calibration time-80 
[9235]</v>
      </c>
      <c r="JJ80" s="14"/>
      <c r="JK80" s="14"/>
      <c r="JL80" s="14"/>
      <c r="JM80" s="14"/>
      <c r="JN80" s="14"/>
      <c r="JO80" s="14"/>
    </row>
    <row r="81" spans="1:275" ht="13.2" customHeight="1" x14ac:dyDescent="0.25">
      <c r="A81" s="48" t="str">
        <f t="shared" si="10"/>
        <v>forward-EUR-6M-9Mx6M</v>
      </c>
      <c r="B81" s="49" t="str">
        <f>[1]!obMake("calibItem-"&amp;ROW(),obLibs&amp;"net.finmath.marketdata.calibration.CalibratedCurves$CalibrationSpec",AN81:AY81)</f>
        <v>calibItem-81 
[13058]</v>
      </c>
      <c r="C81" s="49">
        <f>[1]!obGet([1]!obCall("",[1]!obCall("",$B$11,"getCalibrationProductForSpec",B81),"getValue",[1]!obCall("",$B$11,"getModel")))</f>
        <v>0</v>
      </c>
      <c r="D81" s="14" t="str">
        <f t="shared" si="9"/>
        <v>forward-EUR-6M-9Mx6M</v>
      </c>
      <c r="E81" s="14" t="s">
        <v>147</v>
      </c>
      <c r="F81" s="40">
        <v>2</v>
      </c>
      <c r="H81" s="40" t="s">
        <v>121</v>
      </c>
      <c r="I81" s="40" t="s">
        <v>44</v>
      </c>
      <c r="J81" s="40" t="s">
        <v>107</v>
      </c>
      <c r="K81" s="40" t="s">
        <v>108</v>
      </c>
      <c r="L81" s="40" t="s">
        <v>115</v>
      </c>
      <c r="M81" s="40">
        <v>0</v>
      </c>
      <c r="N81" s="40">
        <v>0</v>
      </c>
      <c r="O81" s="33" t="s">
        <v>41</v>
      </c>
      <c r="P81" s="51">
        <v>5.8395247623799999E-3</v>
      </c>
      <c r="Q81" s="33" t="s">
        <v>38</v>
      </c>
      <c r="S81" s="40" t="s">
        <v>121</v>
      </c>
      <c r="T81" s="40" t="s">
        <v>126</v>
      </c>
      <c r="U81" s="40" t="s">
        <v>110</v>
      </c>
      <c r="V81" s="40" t="s">
        <v>148</v>
      </c>
      <c r="W81" s="40" t="s">
        <v>115</v>
      </c>
      <c r="X81" s="40">
        <v>0</v>
      </c>
      <c r="Y81" s="40">
        <v>0</v>
      </c>
      <c r="Z81" s="33" t="str">
        <f>""</f>
        <v/>
      </c>
      <c r="AA81" s="51">
        <v>0</v>
      </c>
      <c r="AB81" s="33" t="s">
        <v>38</v>
      </c>
      <c r="AC81" s="53"/>
      <c r="AD81" s="33" t="str">
        <f t="shared" si="6"/>
        <v>forward-EUR-6M</v>
      </c>
      <c r="AE81" s="54">
        <v>0.75342465753424703</v>
      </c>
      <c r="AG81" s="55" t="str">
        <f>[1]!obMake(AG$15&amp;"-"&amp;ROW(),"int",$F81)</f>
        <v>spot date-81 
[8113]</v>
      </c>
      <c r="AH81" s="55" t="str">
        <f>[1]!obMake(AH$15&amp;"-"&amp;ROW(),"String",$H81)</f>
        <v>start offset rec-81 
[9234]</v>
      </c>
      <c r="AI81" s="55" t="str">
        <f>[1]!obMake(AI$15&amp;"-"&amp;ROW(),"String",$I81)</f>
        <v>maturity rec-81 
[9618]</v>
      </c>
      <c r="AK81" s="55" t="str">
        <f>[1]!obMake(AK$15&amp;"-"&amp;ROW(),"String",$S81)</f>
        <v>start offset pay-81 
[8681]</v>
      </c>
      <c r="AL81" s="55" t="str">
        <f>[1]!obMake(AL$15&amp;"-"&amp;ROW(),"String",$T81)</f>
        <v>maturity pay-81 
[8112]</v>
      </c>
      <c r="AN81" s="55" t="str">
        <f>[1]!obMake(AN$15&amp;"-"&amp;ROW(),"String",D81)</f>
        <v>symbol-81 
[9233]</v>
      </c>
      <c r="AO81" s="55" t="str">
        <f>[1]!obMake(AO$15&amp;"-"&amp;ROW(),"String",E81)</f>
        <v>type-81 
[9491]</v>
      </c>
      <c r="AP81" s="55" t="str">
        <f>[1]!obCall(AP$15&amp;"-"&amp;ROW(),obLibs&amp;"net.finmath.time.ScheduleGenerator","createScheduleFromConventions",$H$8,$AG81,$AH81:$AI81,[1]!obMake("","String",$J81),[1]!obMake("","String",$K81),$H$9,[1]!obMake("","String",$L81),$H$10,[1]!obMake("","int",$M81),[1]!obMake("","int",$N81))</f>
        <v>tenor rec-81 
[11444]</v>
      </c>
      <c r="AQ81" s="55" t="str">
        <f>[1]!obMake(AQ$15&amp;"-"&amp;ROW(),"String",O81)</f>
        <v>forward rec-81 
[8111]</v>
      </c>
      <c r="AR81" s="55" t="str">
        <f>[1]!obMake(AR$15&amp;"-"&amp;ROW(),"double",P81)</f>
        <v>spread rec-81 
[9232]</v>
      </c>
      <c r="AS81" s="55" t="str">
        <f>[1]!obMake(AS$15&amp;"-"&amp;ROW(),"String",Q81)</f>
        <v>discount rec-81 
[9742]</v>
      </c>
      <c r="AT81" s="55" t="str">
        <f>[1]!obCall(AT$15&amp;"-"&amp;ROW(),obLibs&amp;"net.finmath.time.ScheduleGenerator","createScheduleFromConventions",$H$8,$AG81,$AK81:$AL81,[1]!obMake("","String",$U81),[1]!obMake("","String",$V81),$H$9,[1]!obMake("","String",$L81),$H$10,[1]!obMake("","int",$X81),[1]!obMake("","int",$Y81))</f>
        <v>tenor pay-81 
[13057]</v>
      </c>
      <c r="AU81" s="55" t="str">
        <f>[1]!obMake(AU$15&amp;"-"&amp;ROW(),"String",Z81)</f>
        <v>forward pay-81 
[8110]</v>
      </c>
      <c r="AV81" s="55" t="str">
        <f>[1]!obMake(AV$15&amp;"-"&amp;ROW(),"double",AA81)</f>
        <v>spread pay-81 
[9231]</v>
      </c>
      <c r="AW81" s="55" t="str">
        <f>[1]!obMake(AW$15&amp;"-"&amp;ROW(),"String",AB81)</f>
        <v>disocunt pay-81 
[9701]</v>
      </c>
      <c r="AX81" s="55" t="str">
        <f>[1]!obMake(AX$15&amp;"-"&amp;ROW(),"String",AD81)</f>
        <v>calibration curve-81 
[8680]</v>
      </c>
      <c r="AY81" s="55" t="str">
        <f>[1]!obMake(AY$15&amp;"-"&amp;ROW(),"double",AE81)</f>
        <v>calibration time-81 
[8109]</v>
      </c>
      <c r="JJ81" s="14"/>
      <c r="JK81" s="14"/>
      <c r="JL81" s="14"/>
      <c r="JM81" s="14"/>
      <c r="JN81" s="14"/>
      <c r="JO81" s="14"/>
    </row>
    <row r="82" spans="1:275" ht="13.2" customHeight="1" x14ac:dyDescent="0.25">
      <c r="A82" s="48" t="str">
        <f t="shared" si="10"/>
        <v>forward-EUR-6M-12Mx6M</v>
      </c>
      <c r="B82" s="49" t="str">
        <f>[1]!obMake("calibItem-"&amp;ROW(),obLibs&amp;"net.finmath.marketdata.calibration.CalibratedCurves$CalibrationSpec",AN82:AY82)</f>
        <v>calibItem-82 
[12727]</v>
      </c>
      <c r="C82" s="49">
        <f>[1]!obGet([1]!obCall("",[1]!obCall("",$B$11,"getCalibrationProductForSpec",B82),"getValue",[1]!obCall("",$B$11,"getModel")))</f>
        <v>4.8201717490940217E-15</v>
      </c>
      <c r="D82" s="14" t="str">
        <f t="shared" si="9"/>
        <v>forward-EUR-6M-12Mx6M</v>
      </c>
      <c r="E82" s="14" t="s">
        <v>147</v>
      </c>
      <c r="F82" s="40">
        <v>2</v>
      </c>
      <c r="H82" s="40" t="s">
        <v>124</v>
      </c>
      <c r="I82" s="40" t="s">
        <v>44</v>
      </c>
      <c r="J82" s="40" t="s">
        <v>107</v>
      </c>
      <c r="K82" s="40" t="s">
        <v>108</v>
      </c>
      <c r="L82" s="40" t="s">
        <v>115</v>
      </c>
      <c r="M82" s="40">
        <v>0</v>
      </c>
      <c r="N82" s="40">
        <v>0</v>
      </c>
      <c r="O82" s="33" t="s">
        <v>41</v>
      </c>
      <c r="P82" s="51">
        <v>5.8395247623799999E-3</v>
      </c>
      <c r="Q82" s="33" t="s">
        <v>38</v>
      </c>
      <c r="S82" s="40" t="s">
        <v>124</v>
      </c>
      <c r="T82" s="40" t="s">
        <v>127</v>
      </c>
      <c r="U82" s="40" t="s">
        <v>110</v>
      </c>
      <c r="V82" s="40" t="s">
        <v>148</v>
      </c>
      <c r="W82" s="40" t="s">
        <v>115</v>
      </c>
      <c r="X82" s="40">
        <v>0</v>
      </c>
      <c r="Y82" s="40">
        <v>0</v>
      </c>
      <c r="Z82" s="33" t="str">
        <f>""</f>
        <v/>
      </c>
      <c r="AA82" s="51">
        <v>0</v>
      </c>
      <c r="AB82" s="33" t="s">
        <v>38</v>
      </c>
      <c r="AC82" s="53"/>
      <c r="AD82" s="33" t="str">
        <f t="shared" si="6"/>
        <v>forward-EUR-6M</v>
      </c>
      <c r="AE82" s="54">
        <v>1.0054794520547901</v>
      </c>
      <c r="AG82" s="55" t="str">
        <f>[1]!obMake(AG$15&amp;"-"&amp;ROW(),"int",$F82)</f>
        <v>spot date-82 
[8679]</v>
      </c>
      <c r="AH82" s="55" t="str">
        <f>[1]!obMake(AH$15&amp;"-"&amp;ROW(),"String",$H82)</f>
        <v>start offset rec-82 
[8108]</v>
      </c>
      <c r="AI82" s="55" t="str">
        <f>[1]!obMake(AI$15&amp;"-"&amp;ROW(),"String",$I82)</f>
        <v>maturity rec-82 
[9230]</v>
      </c>
      <c r="AK82" s="55" t="str">
        <f>[1]!obMake(AK$15&amp;"-"&amp;ROW(),"String",$S82)</f>
        <v>start offset pay-82 
[9490]</v>
      </c>
      <c r="AL82" s="55" t="str">
        <f>[1]!obMake(AL$15&amp;"-"&amp;ROW(),"String",$T82)</f>
        <v>maturity pay-82 
[8678]</v>
      </c>
      <c r="AN82" s="55" t="str">
        <f>[1]!obMake(AN$15&amp;"-"&amp;ROW(),"String",D82)</f>
        <v>symbol-82 
[8107]</v>
      </c>
      <c r="AO82" s="55" t="str">
        <f>[1]!obMake(AO$15&amp;"-"&amp;ROW(),"String",E82)</f>
        <v>type-82 
[9229]</v>
      </c>
      <c r="AP82" s="55" t="str">
        <f>[1]!obCall(AP$15&amp;"-"&amp;ROW(),obLibs&amp;"net.finmath.time.ScheduleGenerator","createScheduleFromConventions",$H$8,$AG82,$AH82:$AI82,[1]!obMake("","String",$J82),[1]!obMake("","String",$K82),$H$9,[1]!obMake("","String",$L82),$H$10,[1]!obMake("","int",$M82),[1]!obMake("","int",$N82))</f>
        <v>tenor rec-82 
[11013]</v>
      </c>
      <c r="AQ82" s="55" t="str">
        <f>[1]!obMake(AQ$15&amp;"-"&amp;ROW(),"String",O82)</f>
        <v>forward rec-82 
[8677]</v>
      </c>
      <c r="AR82" s="55" t="str">
        <f>[1]!obMake(AR$15&amp;"-"&amp;ROW(),"double",P82)</f>
        <v>spread rec-82 
[8106]</v>
      </c>
      <c r="AS82" s="55" t="str">
        <f>[1]!obMake(AS$15&amp;"-"&amp;ROW(),"String",Q82)</f>
        <v>discount rec-82 
[9228]</v>
      </c>
      <c r="AT82" s="55" t="str">
        <f>[1]!obCall(AT$15&amp;"-"&amp;ROW(),obLibs&amp;"net.finmath.time.ScheduleGenerator","createScheduleFromConventions",$H$8,$AG82,$AK82:$AL82,[1]!obMake("","String",$U82),[1]!obMake("","String",$V82),$H$9,[1]!obMake("","String",$L82),$H$10,[1]!obMake("","int",$X82),[1]!obMake("","int",$Y82))</f>
        <v>tenor pay-82 
[12726]</v>
      </c>
      <c r="AU82" s="55" t="str">
        <f>[1]!obMake(AU$15&amp;"-"&amp;ROW(),"String",Z82)</f>
        <v>forward pay-82 
[8676]</v>
      </c>
      <c r="AV82" s="55" t="str">
        <f>[1]!obMake(AV$15&amp;"-"&amp;ROW(),"double",AA82)</f>
        <v>spread pay-82 
[8105]</v>
      </c>
      <c r="AW82" s="55" t="str">
        <f>[1]!obMake(AW$15&amp;"-"&amp;ROW(),"String",AB82)</f>
        <v>disocunt pay-82 
[9227]</v>
      </c>
      <c r="AX82" s="55" t="str">
        <f>[1]!obMake(AX$15&amp;"-"&amp;ROW(),"String",AD82)</f>
        <v>calibration curve-82 
[9617]</v>
      </c>
      <c r="AY82" s="55" t="str">
        <f>[1]!obMake(AY$15&amp;"-"&amp;ROW(),"double",AE82)</f>
        <v>calibration time-82 
[8675]</v>
      </c>
      <c r="JJ82" s="14"/>
      <c r="JK82" s="14"/>
      <c r="JL82" s="14"/>
      <c r="JM82" s="14"/>
      <c r="JN82" s="14"/>
      <c r="JO82" s="14"/>
    </row>
    <row r="83" spans="1:275" ht="13.2" customHeight="1" x14ac:dyDescent="0.25">
      <c r="A83" s="48" t="str">
        <f t="shared" si="10"/>
        <v>forward-EUR-6M-2Y</v>
      </c>
      <c r="B83" s="49" t="str">
        <f>[1]!obMake("calibItem-"&amp;ROW(),obLibs&amp;"net.finmath.marketdata.calibration.CalibratedCurves$CalibrationSpec",AN83:AY83)</f>
        <v>calibItem-83 
[13314]</v>
      </c>
      <c r="C83" s="49">
        <f>[1]!obGet([1]!obCall("",[1]!obCall("",$B$11,"getCalibrationProductForSpec",B83),"getValue",[1]!obCall("",$B$11,"getModel")))</f>
        <v>-1.099120794378905E-14</v>
      </c>
      <c r="D83" s="14" t="str">
        <f t="shared" ref="D83:D114" si="11">AD83&amp;"-"&amp;I83</f>
        <v>forward-EUR-6M-2Y</v>
      </c>
      <c r="E83" s="14" t="s">
        <v>125</v>
      </c>
      <c r="F83" s="40">
        <v>2</v>
      </c>
      <c r="H83" s="40" t="s">
        <v>105</v>
      </c>
      <c r="I83" s="40" t="s">
        <v>129</v>
      </c>
      <c r="J83" s="40" t="s">
        <v>151</v>
      </c>
      <c r="K83" s="40" t="s">
        <v>108</v>
      </c>
      <c r="L83" s="40" t="s">
        <v>109</v>
      </c>
      <c r="M83" s="40">
        <v>0</v>
      </c>
      <c r="N83" s="40">
        <v>0</v>
      </c>
      <c r="O83" s="33" t="s">
        <v>41</v>
      </c>
      <c r="P83" s="40">
        <v>0</v>
      </c>
      <c r="Q83" s="33" t="s">
        <v>38</v>
      </c>
      <c r="S83" s="40" t="s">
        <v>105</v>
      </c>
      <c r="T83" s="40" t="str">
        <f t="shared" ref="T83:T114" si="12">I83</f>
        <v>2Y</v>
      </c>
      <c r="U83" s="40" t="s">
        <v>149</v>
      </c>
      <c r="V83" s="40" t="s">
        <v>108</v>
      </c>
      <c r="W83" s="40" t="s">
        <v>109</v>
      </c>
      <c r="X83" s="40">
        <v>0</v>
      </c>
      <c r="Y83" s="40">
        <v>0</v>
      </c>
      <c r="Z83" s="33" t="s">
        <v>40</v>
      </c>
      <c r="AA83" s="51">
        <v>2.5500000000000002E-3</v>
      </c>
      <c r="AB83" s="33" t="s">
        <v>38</v>
      </c>
      <c r="AC83" s="53"/>
      <c r="AD83" s="33" t="str">
        <f t="shared" si="6"/>
        <v>forward-EUR-6M</v>
      </c>
      <c r="AE83" s="54">
        <f>[1]!obGet([1]!obCall("",AP83,IF(OR(AD83=Q83,AD83=AB83),"getPayment","getFixing"),[1]!obMake("","int",[1]!obGet([1]!obCall("",AP83,"getNumberOfPeriods"))-1)))</f>
        <v>1.5041095890410958</v>
      </c>
      <c r="AG83" s="55" t="str">
        <f>[1]!obMake(AG$15&amp;"-"&amp;ROW(),"int",$F83)</f>
        <v>spot date-83 
[8674]</v>
      </c>
      <c r="AH83" s="55" t="str">
        <f>[1]!obMake(AH$15&amp;"-"&amp;ROW(),"String",$H83)</f>
        <v>start offset rec-83 
[8104]</v>
      </c>
      <c r="AI83" s="55" t="str">
        <f>[1]!obMake(AI$15&amp;"-"&amp;ROW(),"String",$I83)</f>
        <v>maturity rec-83 
[9226]</v>
      </c>
      <c r="AK83" s="55" t="str">
        <f>[1]!obMake(AK$15&amp;"-"&amp;ROW(),"String",$S83)</f>
        <v>start offset pay-83 
[9741]</v>
      </c>
      <c r="AL83" s="55" t="str">
        <f>[1]!obMake(AL$15&amp;"-"&amp;ROW(),"String",$T83)</f>
        <v>maturity pay-83 
[8673]</v>
      </c>
      <c r="AN83" s="55" t="str">
        <f>[1]!obMake(AN$15&amp;"-"&amp;ROW(),"String",D83)</f>
        <v>symbol-83 
[8103]</v>
      </c>
      <c r="AO83" s="55" t="str">
        <f>[1]!obMake(AO$15&amp;"-"&amp;ROW(),"String",E83)</f>
        <v>type-83 
[9225]</v>
      </c>
      <c r="AP83" s="55" t="str">
        <f>[1]!obCall(AP$15&amp;"-"&amp;ROW(),obLibs&amp;"net.finmath.time.ScheduleGenerator","createScheduleFromConventions",$H$8,$AG83,$AH83:$AI83,[1]!obMake("","String",$J83),[1]!obMake("","String",$K83),$H$9,[1]!obMake("","String",$L83),$H$10,[1]!obMake("","int",$M83),[1]!obMake("","int",$N83))</f>
        <v>tenor rec-83 
[13309]</v>
      </c>
      <c r="AQ83" s="55" t="str">
        <f>[1]!obMake(AQ$15&amp;"-"&amp;ROW(),"String",O83)</f>
        <v>forward rec-83 
[8672]</v>
      </c>
      <c r="AR83" s="55" t="str">
        <f>[1]!obMake(AR$15&amp;"-"&amp;ROW(),"double",P83)</f>
        <v>spread rec-83 
[8102]</v>
      </c>
      <c r="AS83" s="55" t="str">
        <f>[1]!obMake(AS$15&amp;"-"&amp;ROW(),"String",Q83)</f>
        <v>discount rec-83 
[9224]</v>
      </c>
      <c r="AT83" s="55" t="str">
        <f>[1]!obCall(AT$15&amp;"-"&amp;ROW(),obLibs&amp;"net.finmath.time.ScheduleGenerator","createScheduleFromConventions",$H$8,$AG83,$AK83:$AL83,[1]!obMake("","String",$U83),[1]!obMake("","String",$V83),$H$9,[1]!obMake("","String",$L83),$H$10,[1]!obMake("","int",$X83),[1]!obMake("","int",$Y83))</f>
        <v>tenor pay-83 
[12507]</v>
      </c>
      <c r="AU83" s="55" t="str">
        <f>[1]!obMake(AU$15&amp;"-"&amp;ROW(),"String",Z83)</f>
        <v>forward pay-83 
[8671]</v>
      </c>
      <c r="AV83" s="55" t="str">
        <f>[1]!obMake(AV$15&amp;"-"&amp;ROW(),"double",AA83)</f>
        <v>spread pay-83 
[8101]</v>
      </c>
      <c r="AW83" s="55" t="str">
        <f>[1]!obMake(AW$15&amp;"-"&amp;ROW(),"String",AB83)</f>
        <v>disocunt pay-83 
[9223]</v>
      </c>
      <c r="AX83" s="55" t="str">
        <f>[1]!obMake(AX$15&amp;"-"&amp;ROW(),"String",AD83)</f>
        <v>calibration curve-83 
[9489]</v>
      </c>
      <c r="AY83" s="55" t="str">
        <f>[1]!obMake(AY$15&amp;"-"&amp;ROW(),"double",AE83)</f>
        <v>calibration time-83 
[13313]</v>
      </c>
      <c r="JJ83" s="14"/>
      <c r="JK83" s="14"/>
      <c r="JL83" s="14"/>
      <c r="JM83" s="14"/>
      <c r="JN83" s="14"/>
      <c r="JO83" s="14"/>
    </row>
    <row r="84" spans="1:275" ht="13.2" customHeight="1" x14ac:dyDescent="0.25">
      <c r="A84" s="48" t="str">
        <f t="shared" si="10"/>
        <v>forward-EUR-6M-3Y</v>
      </c>
      <c r="B84" s="49" t="str">
        <f>[1]!obMake("calibItem-"&amp;ROW(),obLibs&amp;"net.finmath.marketdata.calibration.CalibratedCurves$CalibrationSpec",AN84:AY84)</f>
        <v>calibItem-84 
[13400]</v>
      </c>
      <c r="C84" s="49">
        <f>[1]!obGet([1]!obCall("",[1]!obCall("",$B$11,"getCalibrationProductForSpec",B84),"getValue",[1]!obCall("",$B$11,"getModel")))</f>
        <v>1.3655743202889425E-14</v>
      </c>
      <c r="D84" s="14" t="str">
        <f t="shared" si="11"/>
        <v>forward-EUR-6M-3Y</v>
      </c>
      <c r="E84" s="14" t="s">
        <v>125</v>
      </c>
      <c r="F84" s="40">
        <v>2</v>
      </c>
      <c r="H84" s="40" t="s">
        <v>105</v>
      </c>
      <c r="I84" s="40" t="s">
        <v>131</v>
      </c>
      <c r="J84" s="40" t="s">
        <v>151</v>
      </c>
      <c r="K84" s="40" t="s">
        <v>108</v>
      </c>
      <c r="L84" s="40" t="s">
        <v>109</v>
      </c>
      <c r="M84" s="40">
        <v>0</v>
      </c>
      <c r="N84" s="40">
        <v>0</v>
      </c>
      <c r="O84" s="33" t="s">
        <v>41</v>
      </c>
      <c r="P84" s="40">
        <v>0</v>
      </c>
      <c r="Q84" s="33" t="s">
        <v>38</v>
      </c>
      <c r="S84" s="40" t="s">
        <v>105</v>
      </c>
      <c r="T84" s="40" t="str">
        <f t="shared" si="12"/>
        <v>3Y</v>
      </c>
      <c r="U84" s="40" t="s">
        <v>149</v>
      </c>
      <c r="V84" s="40" t="s">
        <v>108</v>
      </c>
      <c r="W84" s="40" t="s">
        <v>109</v>
      </c>
      <c r="X84" s="40">
        <v>0</v>
      </c>
      <c r="Y84" s="40">
        <v>0</v>
      </c>
      <c r="Z84" s="33" t="s">
        <v>40</v>
      </c>
      <c r="AA84" s="51">
        <v>2.4499999999999999E-3</v>
      </c>
      <c r="AB84" s="33" t="s">
        <v>38</v>
      </c>
      <c r="AC84" s="53"/>
      <c r="AD84" s="33" t="str">
        <f t="shared" si="6"/>
        <v>forward-EUR-6M</v>
      </c>
      <c r="AE84" s="54">
        <f>[1]!obGet([1]!obCall("",AP84,IF(OR(AD84=Q84,AD84=AB84),"getPayment","getFixing"),[1]!obMake("","int",[1]!obGet([1]!obCall("",AP84,"getNumberOfPeriods"))-1)))</f>
        <v>2.5095890410958903</v>
      </c>
      <c r="AG84" s="55" t="str">
        <f>[1]!obMake(AG$15&amp;"-"&amp;ROW(),"int",$F84)</f>
        <v>spot date-84 
[8669]</v>
      </c>
      <c r="AH84" s="55" t="str">
        <f>[1]!obMake(AH$15&amp;"-"&amp;ROW(),"String",$H84)</f>
        <v>start offset rec-84 
[8100]</v>
      </c>
      <c r="AI84" s="55" t="str">
        <f>[1]!obMake(AI$15&amp;"-"&amp;ROW(),"String",$I84)</f>
        <v>maturity rec-84 
[9222]</v>
      </c>
      <c r="AK84" s="55" t="str">
        <f>[1]!obMake(AK$15&amp;"-"&amp;ROW(),"String",$S84)</f>
        <v>start offset pay-84 
[9575]</v>
      </c>
      <c r="AL84" s="55" t="str">
        <f>[1]!obMake(AL$15&amp;"-"&amp;ROW(),"String",$T84)</f>
        <v>maturity pay-84 
[8668]</v>
      </c>
      <c r="AN84" s="55" t="str">
        <f>[1]!obMake(AN$15&amp;"-"&amp;ROW(),"String",D84)</f>
        <v>symbol-84 
[8099]</v>
      </c>
      <c r="AO84" s="55" t="str">
        <f>[1]!obMake(AO$15&amp;"-"&amp;ROW(),"String",E84)</f>
        <v>type-84 
[9221]</v>
      </c>
      <c r="AP84" s="55" t="str">
        <f>[1]!obCall(AP$15&amp;"-"&amp;ROW(),obLibs&amp;"net.finmath.time.ScheduleGenerator","createScheduleFromConventions",$H$8,$AG84,$AH84:$AI84,[1]!obMake("","String",$J84),[1]!obMake("","String",$K84),$H$9,[1]!obMake("","String",$L84),$H$10,[1]!obMake("","int",$M84),[1]!obMake("","int",$N84))</f>
        <v>tenor rec-84 
[12681]</v>
      </c>
      <c r="AQ84" s="55" t="str">
        <f>[1]!obMake(AQ$15&amp;"-"&amp;ROW(),"String",O84)</f>
        <v>forward rec-84 
[8667]</v>
      </c>
      <c r="AR84" s="55" t="str">
        <f>[1]!obMake(AR$15&amp;"-"&amp;ROW(),"double",P84)</f>
        <v>spread rec-84 
[8098]</v>
      </c>
      <c r="AS84" s="55" t="str">
        <f>[1]!obMake(AS$15&amp;"-"&amp;ROW(),"String",Q84)</f>
        <v>discount rec-84 
[9220]</v>
      </c>
      <c r="AT84" s="55" t="str">
        <f>[1]!obCall(AT$15&amp;"-"&amp;ROW(),obLibs&amp;"net.finmath.time.ScheduleGenerator","createScheduleFromConventions",$H$8,$AG84,$AK84:$AL84,[1]!obMake("","String",$U84),[1]!obMake("","String",$V84),$H$9,[1]!obMake("","String",$L84),$H$10,[1]!obMake("","int",$X84),[1]!obMake("","int",$Y84))</f>
        <v>tenor pay-84 
[13399]</v>
      </c>
      <c r="AU84" s="55" t="str">
        <f>[1]!obMake(AU$15&amp;"-"&amp;ROW(),"String",Z84)</f>
        <v>forward pay-84 
[8666]</v>
      </c>
      <c r="AV84" s="55" t="str">
        <f>[1]!obMake(AV$15&amp;"-"&amp;ROW(),"double",AA84)</f>
        <v>spread pay-84 
[8097]</v>
      </c>
      <c r="AW84" s="55" t="str">
        <f>[1]!obMake(AW$15&amp;"-"&amp;ROW(),"String",AB84)</f>
        <v>disocunt pay-84 
[9219]</v>
      </c>
      <c r="AX84" s="55" t="str">
        <f>[1]!obMake(AX$15&amp;"-"&amp;ROW(),"String",AD84)</f>
        <v>calibration curve-84 
[9740]</v>
      </c>
      <c r="AY84" s="55" t="str">
        <f>[1]!obMake(AY$15&amp;"-"&amp;ROW(),"double",AE84)</f>
        <v>calibration time-84 
[12685]</v>
      </c>
      <c r="JJ84" s="14"/>
      <c r="JK84" s="14"/>
      <c r="JL84" s="14"/>
      <c r="JM84" s="14"/>
      <c r="JN84" s="14"/>
      <c r="JO84" s="14"/>
    </row>
    <row r="85" spans="1:275" ht="13.2" customHeight="1" x14ac:dyDescent="0.25">
      <c r="A85" s="48" t="str">
        <f t="shared" si="10"/>
        <v>forward-EUR-6M-4Y</v>
      </c>
      <c r="B85" s="49" t="str">
        <f>[1]!obMake("calibItem-"&amp;ROW(),obLibs&amp;"net.finmath.marketdata.calibration.CalibratedCurves$CalibrationSpec",AN85:AY85)</f>
        <v>calibItem-85 
[13321]</v>
      </c>
      <c r="C85" s="49">
        <f>[1]!obGet([1]!obCall("",[1]!obCall("",$B$11,"getCalibrationProductForSpec",B85),"getValue",[1]!obCall("",$B$11,"getModel")))</f>
        <v>-2.2315482794965646E-14</v>
      </c>
      <c r="D85" s="14" t="str">
        <f t="shared" si="11"/>
        <v>forward-EUR-6M-4Y</v>
      </c>
      <c r="E85" s="14" t="s">
        <v>125</v>
      </c>
      <c r="F85" s="40">
        <v>2</v>
      </c>
      <c r="H85" s="40" t="s">
        <v>105</v>
      </c>
      <c r="I85" s="40" t="s">
        <v>132</v>
      </c>
      <c r="J85" s="40" t="s">
        <v>151</v>
      </c>
      <c r="K85" s="40" t="s">
        <v>108</v>
      </c>
      <c r="L85" s="40" t="s">
        <v>109</v>
      </c>
      <c r="M85" s="40">
        <v>0</v>
      </c>
      <c r="N85" s="40">
        <v>0</v>
      </c>
      <c r="O85" s="33" t="s">
        <v>41</v>
      </c>
      <c r="P85" s="40">
        <v>0</v>
      </c>
      <c r="Q85" s="33" t="s">
        <v>38</v>
      </c>
      <c r="S85" s="40" t="s">
        <v>105</v>
      </c>
      <c r="T85" s="40" t="str">
        <f t="shared" si="12"/>
        <v>4Y</v>
      </c>
      <c r="U85" s="40" t="s">
        <v>149</v>
      </c>
      <c r="V85" s="40" t="s">
        <v>108</v>
      </c>
      <c r="W85" s="40" t="s">
        <v>109</v>
      </c>
      <c r="X85" s="40">
        <v>0</v>
      </c>
      <c r="Y85" s="40">
        <v>0</v>
      </c>
      <c r="Z85" s="33" t="s">
        <v>40</v>
      </c>
      <c r="AA85" s="51">
        <v>2.2699999999999999E-3</v>
      </c>
      <c r="AB85" s="33" t="s">
        <v>38</v>
      </c>
      <c r="AC85" s="53"/>
      <c r="AD85" s="33" t="str">
        <f t="shared" si="6"/>
        <v>forward-EUR-6M</v>
      </c>
      <c r="AE85" s="54">
        <f>[1]!obGet([1]!obCall("",AP85,IF(OR(AD85=Q85,AD85=AB85),"getPayment","getFixing"),[1]!obMake("","int",[1]!obGet([1]!obCall("",AP85,"getNumberOfPeriods"))-1)))</f>
        <v>3.506849315068493</v>
      </c>
      <c r="AG85" s="55" t="str">
        <f>[1]!obMake(AG$15&amp;"-"&amp;ROW(),"int",$F85)</f>
        <v>spot date-85 
[8664]</v>
      </c>
      <c r="AH85" s="55" t="str">
        <f>[1]!obMake(AH$15&amp;"-"&amp;ROW(),"String",$H85)</f>
        <v>start offset rec-85 
[8096]</v>
      </c>
      <c r="AI85" s="55" t="str">
        <f>[1]!obMake(AI$15&amp;"-"&amp;ROW(),"String",$I85)</f>
        <v>maturity rec-85 
[9218]</v>
      </c>
      <c r="AK85" s="55" t="str">
        <f>[1]!obMake(AK$15&amp;"-"&amp;ROW(),"String",$S85)</f>
        <v>start offset pay-85 
[9616]</v>
      </c>
      <c r="AL85" s="55" t="str">
        <f>[1]!obMake(AL$15&amp;"-"&amp;ROW(),"String",$T85)</f>
        <v>maturity pay-85 
[8663]</v>
      </c>
      <c r="AN85" s="55" t="str">
        <f>[1]!obMake(AN$15&amp;"-"&amp;ROW(),"String",D85)</f>
        <v>symbol-85 
[8095]</v>
      </c>
      <c r="AO85" s="55" t="str">
        <f>[1]!obMake(AO$15&amp;"-"&amp;ROW(),"String",E85)</f>
        <v>type-85 
[9217]</v>
      </c>
      <c r="AP85" s="55" t="str">
        <f>[1]!obCall(AP$15&amp;"-"&amp;ROW(),obLibs&amp;"net.finmath.time.ScheduleGenerator","createScheduleFromConventions",$H$8,$AG85,$AH85:$AI85,[1]!obMake("","String",$J85),[1]!obMake("","String",$K85),$H$9,[1]!obMake("","String",$L85),$H$10,[1]!obMake("","int",$M85),[1]!obMake("","int",$N85))</f>
        <v>tenor rec-85 
[12478]</v>
      </c>
      <c r="AQ85" s="55" t="str">
        <f>[1]!obMake(AQ$15&amp;"-"&amp;ROW(),"String",O85)</f>
        <v>forward rec-85 
[8662]</v>
      </c>
      <c r="AR85" s="55" t="str">
        <f>[1]!obMake(AR$15&amp;"-"&amp;ROW(),"double",P85)</f>
        <v>spread rec-85 
[8094]</v>
      </c>
      <c r="AS85" s="55" t="str">
        <f>[1]!obMake(AS$15&amp;"-"&amp;ROW(),"String",Q85)</f>
        <v>discount rec-85 
[9216]</v>
      </c>
      <c r="AT85" s="55" t="str">
        <f>[1]!obCall(AT$15&amp;"-"&amp;ROW(),obLibs&amp;"net.finmath.time.ScheduleGenerator","createScheduleFromConventions",$H$8,$AG85,$AK85:$AL85,[1]!obMake("","String",$U85),[1]!obMake("","String",$V85),$H$9,[1]!obMake("","String",$L85),$H$10,[1]!obMake("","int",$X85),[1]!obMake("","int",$Y85))</f>
        <v>tenor pay-85 
[13320]</v>
      </c>
      <c r="AU85" s="55" t="str">
        <f>[1]!obMake(AU$15&amp;"-"&amp;ROW(),"String",Z85)</f>
        <v>forward pay-85 
[8661]</v>
      </c>
      <c r="AV85" s="55" t="str">
        <f>[1]!obMake(AV$15&amp;"-"&amp;ROW(),"double",AA85)</f>
        <v>spread pay-85 
[8093]</v>
      </c>
      <c r="AW85" s="55" t="str">
        <f>[1]!obMake(AW$15&amp;"-"&amp;ROW(),"String",AB85)</f>
        <v>disocunt pay-85 
[9215]</v>
      </c>
      <c r="AX85" s="55" t="str">
        <f>[1]!obMake(AX$15&amp;"-"&amp;ROW(),"String",AD85)</f>
        <v>calibration curve-85 
[9574]</v>
      </c>
      <c r="AY85" s="55" t="str">
        <f>[1]!obMake(AY$15&amp;"-"&amp;ROW(),"double",AE85)</f>
        <v>calibration time-85 
[12482]</v>
      </c>
      <c r="JJ85" s="14"/>
      <c r="JK85" s="14"/>
      <c r="JL85" s="14"/>
      <c r="JM85" s="14"/>
      <c r="JN85" s="14"/>
      <c r="JO85" s="14"/>
    </row>
    <row r="86" spans="1:275" ht="13.2" customHeight="1" x14ac:dyDescent="0.25">
      <c r="A86" s="48" t="str">
        <f t="shared" si="10"/>
        <v>forward-EUR-6M-5Y</v>
      </c>
      <c r="B86" s="49" t="str">
        <f>[1]!obMake("calibItem-"&amp;ROW(),obLibs&amp;"net.finmath.marketdata.calibration.CalibratedCurves$CalibrationSpec",AN86:AY86)</f>
        <v>calibItem-86 
[12557]</v>
      </c>
      <c r="C86" s="49">
        <f>[1]!obGet([1]!obCall("",[1]!obCall("",$B$11,"getCalibrationProductForSpec",B86),"getValue",[1]!obCall("",$B$11,"getModel")))</f>
        <v>3.2640556923979602E-14</v>
      </c>
      <c r="D86" s="14" t="str">
        <f t="shared" si="11"/>
        <v>forward-EUR-6M-5Y</v>
      </c>
      <c r="E86" s="14" t="s">
        <v>125</v>
      </c>
      <c r="F86" s="40">
        <v>2</v>
      </c>
      <c r="H86" s="40" t="s">
        <v>105</v>
      </c>
      <c r="I86" s="40" t="s">
        <v>133</v>
      </c>
      <c r="J86" s="40" t="s">
        <v>151</v>
      </c>
      <c r="K86" s="40" t="s">
        <v>108</v>
      </c>
      <c r="L86" s="40" t="s">
        <v>109</v>
      </c>
      <c r="M86" s="40">
        <v>0</v>
      </c>
      <c r="N86" s="40">
        <v>0</v>
      </c>
      <c r="O86" s="33" t="s">
        <v>41</v>
      </c>
      <c r="P86" s="40">
        <v>0</v>
      </c>
      <c r="Q86" s="33" t="s">
        <v>38</v>
      </c>
      <c r="S86" s="40" t="s">
        <v>105</v>
      </c>
      <c r="T86" s="40" t="str">
        <f t="shared" si="12"/>
        <v>5Y</v>
      </c>
      <c r="U86" s="40" t="s">
        <v>149</v>
      </c>
      <c r="V86" s="40" t="s">
        <v>108</v>
      </c>
      <c r="W86" s="40" t="s">
        <v>109</v>
      </c>
      <c r="X86" s="40">
        <v>0</v>
      </c>
      <c r="Y86" s="40">
        <v>0</v>
      </c>
      <c r="Z86" s="33" t="s">
        <v>40</v>
      </c>
      <c r="AA86" s="51">
        <v>2.0999999999999999E-3</v>
      </c>
      <c r="AB86" s="33" t="s">
        <v>38</v>
      </c>
      <c r="AC86" s="53"/>
      <c r="AD86" s="33" t="str">
        <f t="shared" si="6"/>
        <v>forward-EUR-6M</v>
      </c>
      <c r="AE86" s="54">
        <f>[1]!obGet([1]!obCall("",AP86,IF(OR(AD86=Q86,AD86=AB86),"getPayment","getFixing"),[1]!obMake("","int",[1]!obGet([1]!obCall("",AP86,"getNumberOfPeriods"))-1)))</f>
        <v>4.506849315068493</v>
      </c>
      <c r="AG86" s="55" t="str">
        <f>[1]!obMake(AG$15&amp;"-"&amp;ROW(),"int",$F86)</f>
        <v>spot date-86 
[8659]</v>
      </c>
      <c r="AH86" s="55" t="str">
        <f>[1]!obMake(AH$15&amp;"-"&amp;ROW(),"String",$H86)</f>
        <v>start offset rec-86 
[8092]</v>
      </c>
      <c r="AI86" s="55" t="str">
        <f>[1]!obMake(AI$15&amp;"-"&amp;ROW(),"String",$I86)</f>
        <v>maturity rec-86 
[9214]</v>
      </c>
      <c r="AK86" s="55" t="str">
        <f>[1]!obMake(AK$15&amp;"-"&amp;ROW(),"String",$S86)</f>
        <v>start offset pay-86 
[9488]</v>
      </c>
      <c r="AL86" s="55" t="str">
        <f>[1]!obMake(AL$15&amp;"-"&amp;ROW(),"String",$T86)</f>
        <v>maturity pay-86 
[8658]</v>
      </c>
      <c r="AN86" s="55" t="str">
        <f>[1]!obMake(AN$15&amp;"-"&amp;ROW(),"String",D86)</f>
        <v>symbol-86 
[8091]</v>
      </c>
      <c r="AO86" s="55" t="str">
        <f>[1]!obMake(AO$15&amp;"-"&amp;ROW(),"String",E86)</f>
        <v>type-86 
[9213]</v>
      </c>
      <c r="AP86" s="55" t="str">
        <f>[1]!obCall(AP$15&amp;"-"&amp;ROW(),obLibs&amp;"net.finmath.time.ScheduleGenerator","createScheduleFromConventions",$H$8,$AG86,$AH86:$AI86,[1]!obMake("","String",$J86),[1]!obMake("","String",$K86),$H$9,[1]!obMake("","String",$L86),$H$10,[1]!obMake("","int",$M86),[1]!obMake("","int",$N86))</f>
        <v>tenor rec-86 
[12546]</v>
      </c>
      <c r="AQ86" s="55" t="str">
        <f>[1]!obMake(AQ$15&amp;"-"&amp;ROW(),"String",O86)</f>
        <v>forward rec-86 
[8657]</v>
      </c>
      <c r="AR86" s="55" t="str">
        <f>[1]!obMake(AR$15&amp;"-"&amp;ROW(),"double",P86)</f>
        <v>spread rec-86 
[8090]</v>
      </c>
      <c r="AS86" s="55" t="str">
        <f>[1]!obMake(AS$15&amp;"-"&amp;ROW(),"String",Q86)</f>
        <v>discount rec-86 
[9212]</v>
      </c>
      <c r="AT86" s="55" t="str">
        <f>[1]!obCall(AT$15&amp;"-"&amp;ROW(),obLibs&amp;"net.finmath.time.ScheduleGenerator","createScheduleFromConventions",$H$8,$AG86,$AK86:$AL86,[1]!obMake("","String",$U86),[1]!obMake("","String",$V86),$H$9,[1]!obMake("","String",$L86),$H$10,[1]!obMake("","int",$X86),[1]!obMake("","int",$Y86))</f>
        <v>tenor pay-86 
[12556]</v>
      </c>
      <c r="AU86" s="55" t="str">
        <f>[1]!obMake(AU$15&amp;"-"&amp;ROW(),"String",Z86)</f>
        <v>forward pay-86 
[8656]</v>
      </c>
      <c r="AV86" s="55" t="str">
        <f>[1]!obMake(AV$15&amp;"-"&amp;ROW(),"double",AA86)</f>
        <v>spread pay-86 
[8089]</v>
      </c>
      <c r="AW86" s="55" t="str">
        <f>[1]!obMake(AW$15&amp;"-"&amp;ROW(),"String",AB86)</f>
        <v>disocunt pay-86 
[9211]</v>
      </c>
      <c r="AX86" s="55" t="str">
        <f>[1]!obMake(AX$15&amp;"-"&amp;ROW(),"String",AD86)</f>
        <v>calibration curve-86 
[9615]</v>
      </c>
      <c r="AY86" s="55" t="str">
        <f>[1]!obMake(AY$15&amp;"-"&amp;ROW(),"double",AE86)</f>
        <v>calibration time-86 
[12550]</v>
      </c>
      <c r="JJ86" s="14"/>
      <c r="JK86" s="14"/>
      <c r="JL86" s="14"/>
      <c r="JM86" s="14"/>
      <c r="JN86" s="14"/>
      <c r="JO86" s="14"/>
    </row>
    <row r="87" spans="1:275" ht="13.2" customHeight="1" x14ac:dyDescent="0.25">
      <c r="A87" s="48" t="str">
        <f t="shared" si="10"/>
        <v>forward-EUR-6M-6Y</v>
      </c>
      <c r="B87" s="49" t="str">
        <f>[1]!obMake("calibItem-"&amp;ROW(),obLibs&amp;"net.finmath.marketdata.calibration.CalibratedCurves$CalibrationSpec",AN87:AY87)</f>
        <v>calibItem-87 
[10971]</v>
      </c>
      <c r="C87" s="49">
        <f>[1]!obGet([1]!obCall("",[1]!obCall("",$B$11,"getCalibrationProductForSpec",B87),"getValue",[1]!obCall("",$B$11,"getModel")))</f>
        <v>-6.0618177144533547E-14</v>
      </c>
      <c r="D87" s="14" t="str">
        <f t="shared" si="11"/>
        <v>forward-EUR-6M-6Y</v>
      </c>
      <c r="E87" s="14" t="s">
        <v>125</v>
      </c>
      <c r="F87" s="40">
        <v>2</v>
      </c>
      <c r="H87" s="40" t="s">
        <v>105</v>
      </c>
      <c r="I87" s="40" t="s">
        <v>134</v>
      </c>
      <c r="J87" s="40" t="s">
        <v>151</v>
      </c>
      <c r="K87" s="40" t="s">
        <v>108</v>
      </c>
      <c r="L87" s="40" t="s">
        <v>109</v>
      </c>
      <c r="M87" s="40">
        <v>0</v>
      </c>
      <c r="N87" s="40">
        <v>0</v>
      </c>
      <c r="O87" s="33" t="s">
        <v>41</v>
      </c>
      <c r="P87" s="40">
        <v>0</v>
      </c>
      <c r="Q87" s="33" t="s">
        <v>38</v>
      </c>
      <c r="S87" s="40" t="s">
        <v>105</v>
      </c>
      <c r="T87" s="40" t="str">
        <f t="shared" si="12"/>
        <v>6Y</v>
      </c>
      <c r="U87" s="40" t="s">
        <v>149</v>
      </c>
      <c r="V87" s="40" t="s">
        <v>108</v>
      </c>
      <c r="W87" s="40" t="s">
        <v>109</v>
      </c>
      <c r="X87" s="40">
        <v>0</v>
      </c>
      <c r="Y87" s="40">
        <v>0</v>
      </c>
      <c r="Z87" s="33" t="s">
        <v>40</v>
      </c>
      <c r="AA87" s="51">
        <v>1.99E-3</v>
      </c>
      <c r="AB87" s="33" t="s">
        <v>38</v>
      </c>
      <c r="AC87" s="53"/>
      <c r="AD87" s="33" t="str">
        <f t="shared" si="6"/>
        <v>forward-EUR-6M</v>
      </c>
      <c r="AE87" s="54">
        <f>[1]!obGet([1]!obCall("",AP87,IF(OR(AD87=Q87,AD87=AB87),"getPayment","getFixing"),[1]!obMake("","int",[1]!obGet([1]!obCall("",AP87,"getNumberOfPeriods"))-1)))</f>
        <v>5.506849315068493</v>
      </c>
      <c r="AG87" s="55" t="str">
        <f>[1]!obMake(AG$15&amp;"-"&amp;ROW(),"int",$F87)</f>
        <v>spot date-87 
[8654]</v>
      </c>
      <c r="AH87" s="55" t="str">
        <f>[1]!obMake(AH$15&amp;"-"&amp;ROW(),"String",$H87)</f>
        <v>start offset rec-87 
[8088]</v>
      </c>
      <c r="AI87" s="55" t="str">
        <f>[1]!obMake(AI$15&amp;"-"&amp;ROW(),"String",$I87)</f>
        <v>maturity rec-87 
[9210]</v>
      </c>
      <c r="AK87" s="55" t="str">
        <f>[1]!obMake(AK$15&amp;"-"&amp;ROW(),"String",$S87)</f>
        <v>start offset pay-87 
[9739]</v>
      </c>
      <c r="AL87" s="55" t="str">
        <f>[1]!obMake(AL$15&amp;"-"&amp;ROW(),"String",$T87)</f>
        <v>maturity pay-87 
[8653]</v>
      </c>
      <c r="AN87" s="55" t="str">
        <f>[1]!obMake(AN$15&amp;"-"&amp;ROW(),"String",D87)</f>
        <v>symbol-87 
[8087]</v>
      </c>
      <c r="AO87" s="55" t="str">
        <f>[1]!obMake(AO$15&amp;"-"&amp;ROW(),"String",E87)</f>
        <v>type-87 
[9209]</v>
      </c>
      <c r="AP87" s="55" t="str">
        <f>[1]!obCall(AP$15&amp;"-"&amp;ROW(),obLibs&amp;"net.finmath.time.ScheduleGenerator","createScheduleFromConventions",$H$8,$AG87,$AH87:$AI87,[1]!obMake("","String",$J87),[1]!obMake("","String",$K87),$H$9,[1]!obMake("","String",$L87),$H$10,[1]!obMake("","int",$M87),[1]!obMake("","int",$N87))</f>
        <v>tenor rec-87 
[10948]</v>
      </c>
      <c r="AQ87" s="55" t="str">
        <f>[1]!obMake(AQ$15&amp;"-"&amp;ROW(),"String",O87)</f>
        <v>forward rec-87 
[8652]</v>
      </c>
      <c r="AR87" s="55" t="str">
        <f>[1]!obMake(AR$15&amp;"-"&amp;ROW(),"double",P87)</f>
        <v>spread rec-87 
[8086]</v>
      </c>
      <c r="AS87" s="55" t="str">
        <f>[1]!obMake(AS$15&amp;"-"&amp;ROW(),"String",Q87)</f>
        <v>discount rec-87 
[9208]</v>
      </c>
      <c r="AT87" s="55" t="str">
        <f>[1]!obCall(AT$15&amp;"-"&amp;ROW(),obLibs&amp;"net.finmath.time.ScheduleGenerator","createScheduleFromConventions",$H$8,$AG87,$AK87:$AL87,[1]!obMake("","String",$U87),[1]!obMake("","String",$V87),$H$9,[1]!obMake("","String",$L87),$H$10,[1]!obMake("","int",$X87),[1]!obMake("","int",$Y87))</f>
        <v>tenor pay-87 
[10970]</v>
      </c>
      <c r="AU87" s="55" t="str">
        <f>[1]!obMake(AU$15&amp;"-"&amp;ROW(),"String",Z87)</f>
        <v>forward pay-87 
[8651]</v>
      </c>
      <c r="AV87" s="55" t="str">
        <f>[1]!obMake(AV$15&amp;"-"&amp;ROW(),"double",AA87)</f>
        <v>spread pay-87 
[8085]</v>
      </c>
      <c r="AW87" s="55" t="str">
        <f>[1]!obMake(AW$15&amp;"-"&amp;ROW(),"String",AB87)</f>
        <v>disocunt pay-87 
[9207]</v>
      </c>
      <c r="AX87" s="55" t="str">
        <f>[1]!obMake(AX$15&amp;"-"&amp;ROW(),"String",AD87)</f>
        <v>calibration curve-87 
[9487]</v>
      </c>
      <c r="AY87" s="55" t="str">
        <f>[1]!obMake(AY$15&amp;"-"&amp;ROW(),"double",AE87)</f>
        <v>calibration time-87 
[10952]</v>
      </c>
      <c r="JJ87" s="14"/>
      <c r="JK87" s="14"/>
      <c r="JL87" s="14"/>
      <c r="JM87" s="14"/>
      <c r="JN87" s="14"/>
      <c r="JO87" s="14"/>
    </row>
    <row r="88" spans="1:275" ht="13.2" customHeight="1" x14ac:dyDescent="0.25">
      <c r="A88" s="48" t="str">
        <f t="shared" si="10"/>
        <v>forward-EUR-6M-7Y</v>
      </c>
      <c r="B88" s="49" t="str">
        <f>[1]!obMake("calibItem-"&amp;ROW(),obLibs&amp;"net.finmath.marketdata.calibration.CalibratedCurves$CalibrationSpec",AN88:AY88)</f>
        <v>calibItem-88 
[13371]</v>
      </c>
      <c r="C88" s="49">
        <f>[1]!obGet([1]!obCall("",[1]!obCall("",$B$11,"getCalibrationProductForSpec",B88),"getValue",[1]!obCall("",$B$11,"getModel")))</f>
        <v>1.2312373343092986E-13</v>
      </c>
      <c r="D88" s="14" t="str">
        <f t="shared" si="11"/>
        <v>forward-EUR-6M-7Y</v>
      </c>
      <c r="E88" s="14" t="s">
        <v>125</v>
      </c>
      <c r="F88" s="40">
        <v>2</v>
      </c>
      <c r="H88" s="40" t="s">
        <v>105</v>
      </c>
      <c r="I88" s="40" t="s">
        <v>135</v>
      </c>
      <c r="J88" s="40" t="s">
        <v>151</v>
      </c>
      <c r="K88" s="40" t="s">
        <v>108</v>
      </c>
      <c r="L88" s="40" t="s">
        <v>109</v>
      </c>
      <c r="M88" s="40">
        <v>0</v>
      </c>
      <c r="N88" s="40">
        <v>0</v>
      </c>
      <c r="O88" s="33" t="s">
        <v>41</v>
      </c>
      <c r="P88" s="40">
        <v>0</v>
      </c>
      <c r="Q88" s="33" t="s">
        <v>38</v>
      </c>
      <c r="S88" s="40" t="s">
        <v>105</v>
      </c>
      <c r="T88" s="40" t="str">
        <f t="shared" si="12"/>
        <v>7Y</v>
      </c>
      <c r="U88" s="40" t="s">
        <v>149</v>
      </c>
      <c r="V88" s="40" t="s">
        <v>108</v>
      </c>
      <c r="W88" s="40" t="s">
        <v>109</v>
      </c>
      <c r="X88" s="40">
        <v>0</v>
      </c>
      <c r="Y88" s="40">
        <v>0</v>
      </c>
      <c r="Z88" s="33" t="s">
        <v>40</v>
      </c>
      <c r="AA88" s="51">
        <v>1.89E-3</v>
      </c>
      <c r="AB88" s="33" t="s">
        <v>38</v>
      </c>
      <c r="AC88" s="53"/>
      <c r="AD88" s="33" t="str">
        <f t="shared" si="6"/>
        <v>forward-EUR-6M</v>
      </c>
      <c r="AE88" s="54">
        <f>[1]!obGet([1]!obCall("",AP88,IF(OR(AD88=Q88,AD88=AB88),"getPayment","getFixing"),[1]!obMake("","int",[1]!obGet([1]!obCall("",AP88,"getNumberOfPeriods"))-1)))</f>
        <v>6.506849315068493</v>
      </c>
      <c r="AG88" s="55" t="str">
        <f>[1]!obMake(AG$15&amp;"-"&amp;ROW(),"int",$F88)</f>
        <v>spot date-88 
[8649]</v>
      </c>
      <c r="AH88" s="55" t="str">
        <f>[1]!obMake(AH$15&amp;"-"&amp;ROW(),"String",$H88)</f>
        <v>start offset rec-88 
[8084]</v>
      </c>
      <c r="AI88" s="55" t="str">
        <f>[1]!obMake(AI$15&amp;"-"&amp;ROW(),"String",$I88)</f>
        <v>maturity rec-88 
[9206]</v>
      </c>
      <c r="AK88" s="55" t="str">
        <f>[1]!obMake(AK$15&amp;"-"&amp;ROW(),"String",$S88)</f>
        <v>start offset pay-88 
[9828]</v>
      </c>
      <c r="AL88" s="55" t="str">
        <f>[1]!obMake(AL$15&amp;"-"&amp;ROW(),"String",$T88)</f>
        <v>maturity pay-88 
[8648]</v>
      </c>
      <c r="AN88" s="55" t="str">
        <f>[1]!obMake(AN$15&amp;"-"&amp;ROW(),"String",D88)</f>
        <v>symbol-88 
[8083]</v>
      </c>
      <c r="AO88" s="55" t="str">
        <f>[1]!obMake(AO$15&amp;"-"&amp;ROW(),"String",E88)</f>
        <v>type-88 
[9205]</v>
      </c>
      <c r="AP88" s="55" t="str">
        <f>[1]!obCall(AP$15&amp;"-"&amp;ROW(),obLibs&amp;"net.finmath.time.ScheduleGenerator","createScheduleFromConventions",$H$8,$AG88,$AH88:$AI88,[1]!obMake("","String",$J88),[1]!obMake("","String",$K88),$H$9,[1]!obMake("","String",$L88),$H$10,[1]!obMake("","int",$M88),[1]!obMake("","int",$N88))</f>
        <v>tenor rec-88 
[13366]</v>
      </c>
      <c r="AQ88" s="55" t="str">
        <f>[1]!obMake(AQ$15&amp;"-"&amp;ROW(),"String",O88)</f>
        <v>forward rec-88 
[8647]</v>
      </c>
      <c r="AR88" s="55" t="str">
        <f>[1]!obMake(AR$15&amp;"-"&amp;ROW(),"double",P88)</f>
        <v>spread rec-88 
[8082]</v>
      </c>
      <c r="AS88" s="55" t="str">
        <f>[1]!obMake(AS$15&amp;"-"&amp;ROW(),"String",Q88)</f>
        <v>discount rec-88 
[9204]</v>
      </c>
      <c r="AT88" s="55" t="str">
        <f>[1]!obCall(AT$15&amp;"-"&amp;ROW(),obLibs&amp;"net.finmath.time.ScheduleGenerator","createScheduleFromConventions",$H$8,$AG88,$AK88:$AL88,[1]!obMake("","String",$U88),[1]!obMake("","String",$V88),$H$9,[1]!obMake("","String",$L88),$H$10,[1]!obMake("","int",$X88),[1]!obMake("","int",$Y88))</f>
        <v>tenor pay-88 
[12636]</v>
      </c>
      <c r="AU88" s="55" t="str">
        <f>[1]!obMake(AU$15&amp;"-"&amp;ROW(),"String",Z88)</f>
        <v>forward pay-88 
[8646]</v>
      </c>
      <c r="AV88" s="55" t="str">
        <f>[1]!obMake(AV$15&amp;"-"&amp;ROW(),"double",AA88)</f>
        <v>spread pay-88 
[8081]</v>
      </c>
      <c r="AW88" s="55" t="str">
        <f>[1]!obMake(AW$15&amp;"-"&amp;ROW(),"String",AB88)</f>
        <v>disocunt pay-88 
[9203]</v>
      </c>
      <c r="AX88" s="55" t="str">
        <f>[1]!obMake(AX$15&amp;"-"&amp;ROW(),"String",AD88)</f>
        <v>calibration curve-88 
[9738]</v>
      </c>
      <c r="AY88" s="55" t="str">
        <f>[1]!obMake(AY$15&amp;"-"&amp;ROW(),"double",AE88)</f>
        <v>calibration time-88 
[13370]</v>
      </c>
      <c r="JJ88" s="14"/>
      <c r="JK88" s="14"/>
      <c r="JL88" s="14"/>
      <c r="JM88" s="14"/>
      <c r="JN88" s="14"/>
      <c r="JO88" s="14"/>
    </row>
    <row r="89" spans="1:275" ht="13.2" customHeight="1" x14ac:dyDescent="0.25">
      <c r="A89" s="48" t="str">
        <f t="shared" si="10"/>
        <v>forward-EUR-6M-8Y</v>
      </c>
      <c r="B89" s="49" t="str">
        <f>[1]!obMake("calibItem-"&amp;ROW(),obLibs&amp;"net.finmath.marketdata.calibration.CalibratedCurves$CalibrationSpec",AN89:AY89)</f>
        <v>calibItem-89 
[12742]</v>
      </c>
      <c r="C89" s="49">
        <f>[1]!obGet([1]!obCall("",[1]!obCall("",$B$11,"getCalibrationProductForSpec",B89),"getValue",[1]!obCall("",$B$11,"getModel")))</f>
        <v>-2.9154456626656611E-13</v>
      </c>
      <c r="D89" s="14" t="str">
        <f t="shared" si="11"/>
        <v>forward-EUR-6M-8Y</v>
      </c>
      <c r="E89" s="14" t="s">
        <v>125</v>
      </c>
      <c r="F89" s="40">
        <v>2</v>
      </c>
      <c r="H89" s="40" t="s">
        <v>105</v>
      </c>
      <c r="I89" s="40" t="s">
        <v>136</v>
      </c>
      <c r="J89" s="40" t="s">
        <v>151</v>
      </c>
      <c r="K89" s="40" t="s">
        <v>108</v>
      </c>
      <c r="L89" s="40" t="s">
        <v>109</v>
      </c>
      <c r="M89" s="40">
        <v>0</v>
      </c>
      <c r="N89" s="40">
        <v>0</v>
      </c>
      <c r="O89" s="33" t="s">
        <v>41</v>
      </c>
      <c r="P89" s="40">
        <v>0</v>
      </c>
      <c r="Q89" s="33" t="s">
        <v>38</v>
      </c>
      <c r="S89" s="40" t="s">
        <v>105</v>
      </c>
      <c r="T89" s="40" t="str">
        <f t="shared" si="12"/>
        <v>8Y</v>
      </c>
      <c r="U89" s="40" t="s">
        <v>149</v>
      </c>
      <c r="V89" s="40" t="s">
        <v>108</v>
      </c>
      <c r="W89" s="40" t="s">
        <v>109</v>
      </c>
      <c r="X89" s="40">
        <v>0</v>
      </c>
      <c r="Y89" s="40">
        <v>0</v>
      </c>
      <c r="Z89" s="33" t="s">
        <v>40</v>
      </c>
      <c r="AA89" s="51">
        <v>1.7700000000000001E-3</v>
      </c>
      <c r="AB89" s="33" t="s">
        <v>38</v>
      </c>
      <c r="AC89" s="53"/>
      <c r="AD89" s="33" t="str">
        <f t="shared" si="6"/>
        <v>forward-EUR-6M</v>
      </c>
      <c r="AE89" s="54">
        <f>[1]!obGet([1]!obCall("",AP89,IF(OR(AD89=Q89,AD89=AB89),"getPayment","getFixing"),[1]!obMake("","int",[1]!obGet([1]!obCall("",AP89,"getNumberOfPeriods"))-1)))</f>
        <v>7.506849315068493</v>
      </c>
      <c r="AG89" s="55" t="str">
        <f>[1]!obMake(AG$15&amp;"-"&amp;ROW(),"int",$F89)</f>
        <v>spot date-89 
[8644]</v>
      </c>
      <c r="AH89" s="55" t="str">
        <f>[1]!obMake(AH$15&amp;"-"&amp;ROW(),"String",$H89)</f>
        <v>start offset rec-89 
[8080]</v>
      </c>
      <c r="AI89" s="55" t="str">
        <f>[1]!obMake(AI$15&amp;"-"&amp;ROW(),"String",$I89)</f>
        <v>maturity rec-89 
[9202]</v>
      </c>
      <c r="AK89" s="55" t="str">
        <f>[1]!obMake(AK$15&amp;"-"&amp;ROW(),"String",$S89)</f>
        <v>start offset pay-89 
[9614]</v>
      </c>
      <c r="AL89" s="55" t="str">
        <f>[1]!obMake(AL$15&amp;"-"&amp;ROW(),"String",$T89)</f>
        <v>maturity pay-89 
[8643]</v>
      </c>
      <c r="AN89" s="55" t="str">
        <f>[1]!obMake(AN$15&amp;"-"&amp;ROW(),"String",D89)</f>
        <v>symbol-89 
[8079]</v>
      </c>
      <c r="AO89" s="55" t="str">
        <f>[1]!obMake(AO$15&amp;"-"&amp;ROW(),"String",E89)</f>
        <v>type-89 
[9201]</v>
      </c>
      <c r="AP89" s="55" t="str">
        <f>[1]!obCall(AP$15&amp;"-"&amp;ROW(),obLibs&amp;"net.finmath.time.ScheduleGenerator","createScheduleFromConventions",$H$8,$AG89,$AH89:$AI89,[1]!obMake("","String",$J89),[1]!obMake("","String",$K89),$H$9,[1]!obMake("","String",$L89),$H$10,[1]!obMake("","int",$M89),[1]!obMake("","int",$N89))</f>
        <v>tenor rec-89 
[10935]</v>
      </c>
      <c r="AQ89" s="55" t="str">
        <f>[1]!obMake(AQ$15&amp;"-"&amp;ROW(),"String",O89)</f>
        <v>forward rec-89 
[8642]</v>
      </c>
      <c r="AR89" s="55" t="str">
        <f>[1]!obMake(AR$15&amp;"-"&amp;ROW(),"double",P89)</f>
        <v>spread rec-89 
[8078]</v>
      </c>
      <c r="AS89" s="55" t="str">
        <f>[1]!obMake(AS$15&amp;"-"&amp;ROW(),"String",Q89)</f>
        <v>discount rec-89 
[9200]</v>
      </c>
      <c r="AT89" s="55" t="str">
        <f>[1]!obCall(AT$15&amp;"-"&amp;ROW(),obLibs&amp;"net.finmath.time.ScheduleGenerator","createScheduleFromConventions",$H$8,$AG89,$AK89:$AL89,[1]!obMake("","String",$U89),[1]!obMake("","String",$V89),$H$9,[1]!obMake("","String",$L89),$H$10,[1]!obMake("","int",$X89),[1]!obMake("","int",$Y89))</f>
        <v>tenor pay-89 
[12741]</v>
      </c>
      <c r="AU89" s="55" t="str">
        <f>[1]!obMake(AU$15&amp;"-"&amp;ROW(),"String",Z89)</f>
        <v>forward pay-89 
[8641]</v>
      </c>
      <c r="AV89" s="55" t="str">
        <f>[1]!obMake(AV$15&amp;"-"&amp;ROW(),"double",AA89)</f>
        <v>spread pay-89 
[8077]</v>
      </c>
      <c r="AW89" s="55" t="str">
        <f>[1]!obMake(AW$15&amp;"-"&amp;ROW(),"String",AB89)</f>
        <v>disocunt pay-89 
[9199]</v>
      </c>
      <c r="AX89" s="55" t="str">
        <f>[1]!obMake(AX$15&amp;"-"&amp;ROW(),"String",AD89)</f>
        <v>calibration curve-89 
[9573]</v>
      </c>
      <c r="AY89" s="55" t="str">
        <f>[1]!obMake(AY$15&amp;"-"&amp;ROW(),"double",AE89)</f>
        <v>calibration time-89 
[10939]</v>
      </c>
      <c r="JJ89" s="14"/>
      <c r="JK89" s="14"/>
      <c r="JL89" s="14"/>
      <c r="JM89" s="14"/>
      <c r="JN89" s="14"/>
      <c r="JO89" s="14"/>
    </row>
    <row r="90" spans="1:275" ht="13.2" customHeight="1" x14ac:dyDescent="0.25">
      <c r="A90" s="48" t="str">
        <f t="shared" si="10"/>
        <v>forward-EUR-6M-9Y</v>
      </c>
      <c r="B90" s="49" t="str">
        <f>[1]!obMake("calibItem-"&amp;ROW(),obLibs&amp;"net.finmath.marketdata.calibration.CalibratedCurves$CalibrationSpec",AN90:AY90)</f>
        <v>calibItem-90 
[11397]</v>
      </c>
      <c r="C90" s="49">
        <f>[1]!obGet([1]!obCall("",[1]!obCall("",$B$11,"getCalibrationProductForSpec",B90),"getValue",[1]!obCall("",$B$11,"getModel")))</f>
        <v>7.5484063444264393E-13</v>
      </c>
      <c r="D90" s="14" t="str">
        <f t="shared" si="11"/>
        <v>forward-EUR-6M-9Y</v>
      </c>
      <c r="E90" s="14" t="s">
        <v>125</v>
      </c>
      <c r="F90" s="40">
        <v>2</v>
      </c>
      <c r="H90" s="40" t="s">
        <v>105</v>
      </c>
      <c r="I90" s="40" t="s">
        <v>137</v>
      </c>
      <c r="J90" s="40" t="s">
        <v>151</v>
      </c>
      <c r="K90" s="40" t="s">
        <v>108</v>
      </c>
      <c r="L90" s="40" t="s">
        <v>109</v>
      </c>
      <c r="M90" s="40">
        <v>0</v>
      </c>
      <c r="N90" s="40">
        <v>0</v>
      </c>
      <c r="O90" s="33" t="s">
        <v>41</v>
      </c>
      <c r="P90" s="40">
        <v>0</v>
      </c>
      <c r="Q90" s="33" t="s">
        <v>38</v>
      </c>
      <c r="S90" s="40" t="s">
        <v>105</v>
      </c>
      <c r="T90" s="40" t="str">
        <f t="shared" si="12"/>
        <v>9Y</v>
      </c>
      <c r="U90" s="40" t="s">
        <v>149</v>
      </c>
      <c r="V90" s="40" t="s">
        <v>108</v>
      </c>
      <c r="W90" s="40" t="s">
        <v>109</v>
      </c>
      <c r="X90" s="40">
        <v>0</v>
      </c>
      <c r="Y90" s="40">
        <v>0</v>
      </c>
      <c r="Z90" s="33" t="s">
        <v>40</v>
      </c>
      <c r="AA90" s="51">
        <v>1.6999999999999999E-3</v>
      </c>
      <c r="AB90" s="33" t="s">
        <v>38</v>
      </c>
      <c r="AC90" s="53"/>
      <c r="AD90" s="33" t="str">
        <f t="shared" si="6"/>
        <v>forward-EUR-6M</v>
      </c>
      <c r="AE90" s="54">
        <f>[1]!obGet([1]!obCall("",AP90,IF(OR(AD90=Q90,AD90=AB90),"getPayment","getFixing"),[1]!obMake("","int",[1]!obGet([1]!obCall("",AP90,"getNumberOfPeriods"))-1)))</f>
        <v>8.5123287671232877</v>
      </c>
      <c r="AG90" s="55" t="str">
        <f>[1]!obMake(AG$15&amp;"-"&amp;ROW(),"int",$F90)</f>
        <v>spot date-90 
[8639]</v>
      </c>
      <c r="AH90" s="55" t="str">
        <f>[1]!obMake(AH$15&amp;"-"&amp;ROW(),"String",$H90)</f>
        <v>start offset rec-90 
[8076]</v>
      </c>
      <c r="AI90" s="55" t="str">
        <f>[1]!obMake(AI$15&amp;"-"&amp;ROW(),"String",$I90)</f>
        <v>maturity rec-90 
[9198]</v>
      </c>
      <c r="AK90" s="55" t="str">
        <f>[1]!obMake(AK$15&amp;"-"&amp;ROW(),"String",$S90)</f>
        <v>start offset pay-90 
[9486]</v>
      </c>
      <c r="AL90" s="55" t="str">
        <f>[1]!obMake(AL$15&amp;"-"&amp;ROW(),"String",$T90)</f>
        <v>maturity pay-90 
[8638]</v>
      </c>
      <c r="AN90" s="55" t="str">
        <f>[1]!obMake(AN$15&amp;"-"&amp;ROW(),"String",D90)</f>
        <v>symbol-90 
[8075]</v>
      </c>
      <c r="AO90" s="55" t="str">
        <f>[1]!obMake(AO$15&amp;"-"&amp;ROW(),"String",E90)</f>
        <v>type-90 
[9197]</v>
      </c>
      <c r="AP90" s="55" t="str">
        <f>[1]!obCall(AP$15&amp;"-"&amp;ROW(),obLibs&amp;"net.finmath.time.ScheduleGenerator","createScheduleFromConventions",$H$8,$AG90,$AH90:$AI90,[1]!obMake("","String",$J90),[1]!obMake("","String",$K90),$H$9,[1]!obMake("","String",$L90),$H$10,[1]!obMake("","int",$M90),[1]!obMake("","int",$N90))</f>
        <v>tenor rec-90 
[11003]</v>
      </c>
      <c r="AQ90" s="55" t="str">
        <f>[1]!obMake(AQ$15&amp;"-"&amp;ROW(),"String",O90)</f>
        <v>forward rec-90 
[8637]</v>
      </c>
      <c r="AR90" s="55" t="str">
        <f>[1]!obMake(AR$15&amp;"-"&amp;ROW(),"double",P90)</f>
        <v>spread rec-90 
[8074]</v>
      </c>
      <c r="AS90" s="55" t="str">
        <f>[1]!obMake(AS$15&amp;"-"&amp;ROW(),"String",Q90)</f>
        <v>discount rec-90 
[9196]</v>
      </c>
      <c r="AT90" s="55" t="str">
        <f>[1]!obCall(AT$15&amp;"-"&amp;ROW(),obLibs&amp;"net.finmath.time.ScheduleGenerator","createScheduleFromConventions",$H$8,$AG90,$AK90:$AL90,[1]!obMake("","String",$U90),[1]!obMake("","String",$V90),$H$9,[1]!obMake("","String",$L90),$H$10,[1]!obMake("","int",$X90),[1]!obMake("","int",$Y90))</f>
        <v>tenor pay-90 
[10987]</v>
      </c>
      <c r="AU90" s="55" t="str">
        <f>[1]!obMake(AU$15&amp;"-"&amp;ROW(),"String",Z90)</f>
        <v>forward pay-90 
[8636]</v>
      </c>
      <c r="AV90" s="55" t="str">
        <f>[1]!obMake(AV$15&amp;"-"&amp;ROW(),"double",AA90)</f>
        <v>spread pay-90 
[8073]</v>
      </c>
      <c r="AW90" s="55" t="str">
        <f>[1]!obMake(AW$15&amp;"-"&amp;ROW(),"String",AB90)</f>
        <v>disocunt pay-90 
[9195]</v>
      </c>
      <c r="AX90" s="55" t="str">
        <f>[1]!obMake(AX$15&amp;"-"&amp;ROW(),"String",AD90)</f>
        <v>calibration curve-90 
[9613]</v>
      </c>
      <c r="AY90" s="55" t="str">
        <f>[1]!obMake(AY$15&amp;"-"&amp;ROW(),"double",AE90)</f>
        <v>calibration time-90 
[11007]</v>
      </c>
      <c r="JJ90" s="14"/>
      <c r="JK90" s="14"/>
      <c r="JL90" s="14"/>
      <c r="JM90" s="14"/>
      <c r="JN90" s="14"/>
      <c r="JO90" s="14"/>
    </row>
    <row r="91" spans="1:275" ht="13.2" customHeight="1" x14ac:dyDescent="0.25">
      <c r="A91" s="48" t="str">
        <f t="shared" si="10"/>
        <v>forward-EUR-6M-10Y</v>
      </c>
      <c r="B91" s="49" t="str">
        <f>[1]!obMake("calibItem-"&amp;ROW(),obLibs&amp;"net.finmath.marketdata.calibration.CalibratedCurves$CalibrationSpec",AN91:AY91)</f>
        <v>calibItem-91 
[13393]</v>
      </c>
      <c r="C91" s="49">
        <f>[1]!obGet([1]!obCall("",[1]!obCall("",$B$11,"getCalibrationProductForSpec",B91),"getValue",[1]!obCall("",$B$11,"getModel")))</f>
        <v>-1.042499420123022E-12</v>
      </c>
      <c r="D91" s="14" t="str">
        <f t="shared" si="11"/>
        <v>forward-EUR-6M-10Y</v>
      </c>
      <c r="E91" s="14" t="s">
        <v>125</v>
      </c>
      <c r="F91" s="40">
        <v>2</v>
      </c>
      <c r="H91" s="40" t="s">
        <v>105</v>
      </c>
      <c r="I91" s="40" t="s">
        <v>138</v>
      </c>
      <c r="J91" s="40" t="s">
        <v>151</v>
      </c>
      <c r="K91" s="40" t="s">
        <v>108</v>
      </c>
      <c r="L91" s="40" t="s">
        <v>109</v>
      </c>
      <c r="M91" s="40">
        <v>0</v>
      </c>
      <c r="N91" s="40">
        <v>0</v>
      </c>
      <c r="O91" s="33" t="s">
        <v>41</v>
      </c>
      <c r="P91" s="40">
        <v>0</v>
      </c>
      <c r="Q91" s="33" t="s">
        <v>38</v>
      </c>
      <c r="S91" s="40" t="s">
        <v>105</v>
      </c>
      <c r="T91" s="40" t="str">
        <f t="shared" si="12"/>
        <v>10Y</v>
      </c>
      <c r="U91" s="40" t="s">
        <v>149</v>
      </c>
      <c r="V91" s="40" t="s">
        <v>108</v>
      </c>
      <c r="W91" s="40" t="s">
        <v>109</v>
      </c>
      <c r="X91" s="40">
        <v>0</v>
      </c>
      <c r="Y91" s="40">
        <v>0</v>
      </c>
      <c r="Z91" s="33" t="s">
        <v>40</v>
      </c>
      <c r="AA91" s="51">
        <v>1.64E-3</v>
      </c>
      <c r="AB91" s="33" t="s">
        <v>38</v>
      </c>
      <c r="AC91" s="53"/>
      <c r="AD91" s="33" t="str">
        <f t="shared" si="6"/>
        <v>forward-EUR-6M</v>
      </c>
      <c r="AE91" s="54">
        <f>[1]!obGet([1]!obCall("",AP91,IF(OR(AD91=Q91,AD91=AB91),"getPayment","getFixing"),[1]!obMake("","int",[1]!obGet([1]!obCall("",AP91,"getNumberOfPeriods"))-1)))</f>
        <v>9.5095890410958912</v>
      </c>
      <c r="AG91" s="55" t="str">
        <f>[1]!obMake(AG$15&amp;"-"&amp;ROW(),"int",$F91)</f>
        <v>spot date-91 
[8634]</v>
      </c>
      <c r="AH91" s="55" t="str">
        <f>[1]!obMake(AH$15&amp;"-"&amp;ROW(),"String",$H91)</f>
        <v>start offset rec-91 
[8072]</v>
      </c>
      <c r="AI91" s="55" t="str">
        <f>[1]!obMake(AI$15&amp;"-"&amp;ROW(),"String",$I91)</f>
        <v>maturity rec-91 
[9194]</v>
      </c>
      <c r="AK91" s="55" t="str">
        <f>[1]!obMake(AK$15&amp;"-"&amp;ROW(),"String",$S91)</f>
        <v>start offset pay-91 
[9737]</v>
      </c>
      <c r="AL91" s="55" t="str">
        <f>[1]!obMake(AL$15&amp;"-"&amp;ROW(),"String",$T91)</f>
        <v>maturity pay-91 
[8633]</v>
      </c>
      <c r="AN91" s="55" t="str">
        <f>[1]!obMake(AN$15&amp;"-"&amp;ROW(),"String",D91)</f>
        <v>symbol-91 
[8071]</v>
      </c>
      <c r="AO91" s="55" t="str">
        <f>[1]!obMake(AO$15&amp;"-"&amp;ROW(),"String",E91)</f>
        <v>type-91 
[9193]</v>
      </c>
      <c r="AP91" s="55" t="str">
        <f>[1]!obCall(AP$15&amp;"-"&amp;ROW(),obLibs&amp;"net.finmath.time.ScheduleGenerator","createScheduleFromConventions",$H$8,$AG91,$AH91:$AI91,[1]!obMake("","String",$J91),[1]!obMake("","String",$K91),$H$9,[1]!obMake("","String",$L91),$H$10,[1]!obMake("","int",$M91),[1]!obMake("","int",$N91))</f>
        <v>tenor rec-91 
[13388]</v>
      </c>
      <c r="AQ91" s="55" t="str">
        <f>[1]!obMake(AQ$15&amp;"-"&amp;ROW(),"String",O91)</f>
        <v>forward rec-91 
[8632]</v>
      </c>
      <c r="AR91" s="55" t="str">
        <f>[1]!obMake(AR$15&amp;"-"&amp;ROW(),"double",P91)</f>
        <v>spread rec-91 
[8070]</v>
      </c>
      <c r="AS91" s="55" t="str">
        <f>[1]!obMake(AS$15&amp;"-"&amp;ROW(),"String",Q91)</f>
        <v>discount rec-91 
[9192]</v>
      </c>
      <c r="AT91" s="55" t="str">
        <f>[1]!obCall(AT$15&amp;"-"&amp;ROW(),obLibs&amp;"net.finmath.time.ScheduleGenerator","createScheduleFromConventions",$H$8,$AG91,$AK91:$AL91,[1]!obMake("","String",$U91),[1]!obMake("","String",$V91),$H$9,[1]!obMake("","String",$L91),$H$10,[1]!obMake("","int",$X91),[1]!obMake("","int",$Y91))</f>
        <v>tenor pay-91 
[12501]</v>
      </c>
      <c r="AU91" s="55" t="str">
        <f>[1]!obMake(AU$15&amp;"-"&amp;ROW(),"String",Z91)</f>
        <v>forward pay-91 
[8631]</v>
      </c>
      <c r="AV91" s="55" t="str">
        <f>[1]!obMake(AV$15&amp;"-"&amp;ROW(),"double",AA91)</f>
        <v>spread pay-91 
[8069]</v>
      </c>
      <c r="AW91" s="55" t="str">
        <f>[1]!obMake(AW$15&amp;"-"&amp;ROW(),"String",AB91)</f>
        <v>disocunt pay-91 
[9191]</v>
      </c>
      <c r="AX91" s="55" t="str">
        <f>[1]!obMake(AX$15&amp;"-"&amp;ROW(),"String",AD91)</f>
        <v>calibration curve-91 
[9485]</v>
      </c>
      <c r="AY91" s="55" t="str">
        <f>[1]!obMake(AY$15&amp;"-"&amp;ROW(),"double",AE91)</f>
        <v>calibration time-91 
[13392]</v>
      </c>
      <c r="JJ91" s="14"/>
      <c r="JK91" s="14"/>
      <c r="JL91" s="14"/>
      <c r="JM91" s="14"/>
      <c r="JN91" s="14"/>
      <c r="JO91" s="14"/>
    </row>
    <row r="92" spans="1:275" ht="13.2" customHeight="1" x14ac:dyDescent="0.25">
      <c r="A92" s="48" t="str">
        <f t="shared" si="10"/>
        <v>forward-EUR-6M-12Y</v>
      </c>
      <c r="B92" s="49" t="str">
        <f>[1]!obMake("calibItem-"&amp;ROW(),obLibs&amp;"net.finmath.marketdata.calibration.CalibratedCurves$CalibrationSpec",AN92:AY92)</f>
        <v>calibItem-92 
[13407]</v>
      </c>
      <c r="C92" s="49">
        <f>[1]!obGet([1]!obCall("",[1]!obCall("",$B$11,"getCalibrationProductForSpec",B92),"getValue",[1]!obCall("",$B$11,"getModel")))</f>
        <v>8.9905860534145177E-13</v>
      </c>
      <c r="D92" s="14" t="str">
        <f t="shared" si="11"/>
        <v>forward-EUR-6M-12Y</v>
      </c>
      <c r="E92" s="14" t="s">
        <v>125</v>
      </c>
      <c r="F92" s="40">
        <v>2</v>
      </c>
      <c r="H92" s="40" t="s">
        <v>105</v>
      </c>
      <c r="I92" s="40" t="s">
        <v>140</v>
      </c>
      <c r="J92" s="40" t="s">
        <v>151</v>
      </c>
      <c r="K92" s="40" t="s">
        <v>108</v>
      </c>
      <c r="L92" s="40" t="s">
        <v>109</v>
      </c>
      <c r="M92" s="40">
        <v>0</v>
      </c>
      <c r="N92" s="40">
        <v>0</v>
      </c>
      <c r="O92" s="33" t="s">
        <v>41</v>
      </c>
      <c r="P92" s="40">
        <v>0</v>
      </c>
      <c r="Q92" s="33" t="s">
        <v>38</v>
      </c>
      <c r="S92" s="40" t="s">
        <v>105</v>
      </c>
      <c r="T92" s="40" t="str">
        <f t="shared" si="12"/>
        <v>12Y</v>
      </c>
      <c r="U92" s="40" t="s">
        <v>149</v>
      </c>
      <c r="V92" s="40" t="s">
        <v>108</v>
      </c>
      <c r="W92" s="40" t="s">
        <v>109</v>
      </c>
      <c r="X92" s="40">
        <v>0</v>
      </c>
      <c r="Y92" s="40">
        <v>0</v>
      </c>
      <c r="Z92" s="33" t="s">
        <v>40</v>
      </c>
      <c r="AA92" s="51">
        <v>1.56E-3</v>
      </c>
      <c r="AB92" s="33" t="s">
        <v>38</v>
      </c>
      <c r="AC92" s="53"/>
      <c r="AD92" s="33" t="str">
        <f t="shared" si="6"/>
        <v>forward-EUR-6M</v>
      </c>
      <c r="AE92" s="54">
        <f>[1]!obGet([1]!obCall("",AP92,IF(OR(AD92=Q92,AD92=AB92),"getPayment","getFixing"),[1]!obMake("","int",[1]!obGet([1]!obCall("",AP92,"getNumberOfPeriods"))-1)))</f>
        <v>11.509589041095891</v>
      </c>
      <c r="AG92" s="55" t="str">
        <f>[1]!obMake(AG$15&amp;"-"&amp;ROW(),"int",$F92)</f>
        <v>spot date-92 
[8629]</v>
      </c>
      <c r="AH92" s="55" t="str">
        <f>[1]!obMake(AH$15&amp;"-"&amp;ROW(),"String",$H92)</f>
        <v>start offset rec-92 
[8068]</v>
      </c>
      <c r="AI92" s="55" t="str">
        <f>[1]!obMake(AI$15&amp;"-"&amp;ROW(),"String",$I92)</f>
        <v>maturity rec-92 
[9190]</v>
      </c>
      <c r="AK92" s="55" t="str">
        <f>[1]!obMake(AK$15&amp;"-"&amp;ROW(),"String",$S92)</f>
        <v>start offset pay-92 
[9827]</v>
      </c>
      <c r="AL92" s="55" t="str">
        <f>[1]!obMake(AL$15&amp;"-"&amp;ROW(),"String",$T92)</f>
        <v>maturity pay-92 
[8628]</v>
      </c>
      <c r="AN92" s="55" t="str">
        <f>[1]!obMake(AN$15&amp;"-"&amp;ROW(),"String",D92)</f>
        <v>symbol-92 
[8067]</v>
      </c>
      <c r="AO92" s="55" t="str">
        <f>[1]!obMake(AO$15&amp;"-"&amp;ROW(),"String",E92)</f>
        <v>type-92 
[9189]</v>
      </c>
      <c r="AP92" s="55" t="str">
        <f>[1]!obCall(AP$15&amp;"-"&amp;ROW(),obLibs&amp;"net.finmath.time.ScheduleGenerator","createScheduleFromConventions",$H$8,$AG92,$AH92:$AI92,[1]!obMake("","String",$J92),[1]!obMake("","String",$K92),$H$9,[1]!obMake("","String",$L92),$H$10,[1]!obMake("","int",$M92),[1]!obMake("","int",$N92))</f>
        <v>tenor rec-92 
[12642]</v>
      </c>
      <c r="AQ92" s="55" t="str">
        <f>[1]!obMake(AQ$15&amp;"-"&amp;ROW(),"String",O92)</f>
        <v>forward rec-92 
[8627]</v>
      </c>
      <c r="AR92" s="55" t="str">
        <f>[1]!obMake(AR$15&amp;"-"&amp;ROW(),"double",P92)</f>
        <v>spread rec-92 
[8066]</v>
      </c>
      <c r="AS92" s="55" t="str">
        <f>[1]!obMake(AS$15&amp;"-"&amp;ROW(),"String",Q92)</f>
        <v>discount rec-92 
[9188]</v>
      </c>
      <c r="AT92" s="55" t="str">
        <f>[1]!obCall(AT$15&amp;"-"&amp;ROW(),obLibs&amp;"net.finmath.time.ScheduleGenerator","createScheduleFromConventions",$H$8,$AG92,$AK92:$AL92,[1]!obMake("","String",$U92),[1]!obMake("","String",$V92),$H$9,[1]!obMake("","String",$L92),$H$10,[1]!obMake("","int",$X92),[1]!obMake("","int",$Y92))</f>
        <v>tenor pay-92 
[13406]</v>
      </c>
      <c r="AU92" s="55" t="str">
        <f>[1]!obMake(AU$15&amp;"-"&amp;ROW(),"String",Z92)</f>
        <v>forward pay-92 
[8626]</v>
      </c>
      <c r="AV92" s="55" t="str">
        <f>[1]!obMake(AV$15&amp;"-"&amp;ROW(),"double",AA92)</f>
        <v>spread pay-92 
[8065]</v>
      </c>
      <c r="AW92" s="55" t="str">
        <f>[1]!obMake(AW$15&amp;"-"&amp;ROW(),"String",AB92)</f>
        <v>disocunt pay-92 
[9187]</v>
      </c>
      <c r="AX92" s="55" t="str">
        <f>[1]!obMake(AX$15&amp;"-"&amp;ROW(),"String",AD92)</f>
        <v>calibration curve-92 
[9736]</v>
      </c>
      <c r="AY92" s="55" t="str">
        <f>[1]!obMake(AY$15&amp;"-"&amp;ROW(),"double",AE92)</f>
        <v>calibration time-92 
[12646]</v>
      </c>
      <c r="JJ92" s="14"/>
      <c r="JK92" s="14"/>
      <c r="JL92" s="14"/>
      <c r="JM92" s="14"/>
      <c r="JN92" s="14"/>
      <c r="JO92" s="14"/>
    </row>
    <row r="93" spans="1:275" ht="13.2" customHeight="1" x14ac:dyDescent="0.25">
      <c r="A93" s="48" t="str">
        <f t="shared" si="10"/>
        <v>forward-EUR-6M-15Y</v>
      </c>
      <c r="B93" s="49" t="str">
        <f>[1]!obMake("calibItem-"&amp;ROW(),obLibs&amp;"net.finmath.marketdata.calibration.CalibratedCurves$CalibrationSpec",AN93:AY93)</f>
        <v>calibItem-93 
[13328]</v>
      </c>
      <c r="C93" s="49">
        <f>[1]!obGet([1]!obCall("",[1]!obCall("",$B$11,"getCalibrationProductForSpec",B93),"getValue",[1]!obCall("",$B$11,"getModel")))</f>
        <v>-6.3160587870925156E-13</v>
      </c>
      <c r="D93" s="14" t="str">
        <f t="shared" si="11"/>
        <v>forward-EUR-6M-15Y</v>
      </c>
      <c r="E93" s="14" t="s">
        <v>125</v>
      </c>
      <c r="F93" s="40">
        <v>2</v>
      </c>
      <c r="H93" s="40" t="s">
        <v>105</v>
      </c>
      <c r="I93" s="40" t="s">
        <v>141</v>
      </c>
      <c r="J93" s="40" t="s">
        <v>151</v>
      </c>
      <c r="K93" s="40" t="s">
        <v>108</v>
      </c>
      <c r="L93" s="40" t="s">
        <v>109</v>
      </c>
      <c r="M93" s="40">
        <v>0</v>
      </c>
      <c r="N93" s="40">
        <v>0</v>
      </c>
      <c r="O93" s="33" t="s">
        <v>41</v>
      </c>
      <c r="P93" s="40">
        <v>0</v>
      </c>
      <c r="Q93" s="33" t="s">
        <v>38</v>
      </c>
      <c r="S93" s="40" t="s">
        <v>105</v>
      </c>
      <c r="T93" s="40" t="str">
        <f t="shared" si="12"/>
        <v>15Y</v>
      </c>
      <c r="U93" s="40" t="s">
        <v>149</v>
      </c>
      <c r="V93" s="40" t="s">
        <v>108</v>
      </c>
      <c r="W93" s="40" t="s">
        <v>109</v>
      </c>
      <c r="X93" s="40">
        <v>0</v>
      </c>
      <c r="Y93" s="40">
        <v>0</v>
      </c>
      <c r="Z93" s="33" t="s">
        <v>40</v>
      </c>
      <c r="AA93" s="51">
        <v>1.3500000000000001E-3</v>
      </c>
      <c r="AB93" s="33" t="s">
        <v>38</v>
      </c>
      <c r="AC93" s="53"/>
      <c r="AD93" s="33" t="str">
        <f t="shared" si="6"/>
        <v>forward-EUR-6M</v>
      </c>
      <c r="AE93" s="54">
        <f>[1]!obGet([1]!obCall("",AP93,IF(OR(AD93=Q93,AD93=AB93),"getPayment","getFixing"),[1]!obMake("","int",[1]!obGet([1]!obCall("",AP93,"getNumberOfPeriods"))-1)))</f>
        <v>14.515068493150684</v>
      </c>
      <c r="AG93" s="55" t="str">
        <f>[1]!obMake(AG$15&amp;"-"&amp;ROW(),"int",$F93)</f>
        <v>spot date-93 
[8624]</v>
      </c>
      <c r="AH93" s="55" t="str">
        <f>[1]!obMake(AH$15&amp;"-"&amp;ROW(),"String",$H93)</f>
        <v>start offset rec-93 
[8064]</v>
      </c>
      <c r="AI93" s="55" t="str">
        <f>[1]!obMake(AI$15&amp;"-"&amp;ROW(),"String",$I93)</f>
        <v>maturity rec-93 
[9186]</v>
      </c>
      <c r="AK93" s="55" t="str">
        <f>[1]!obMake(AK$15&amp;"-"&amp;ROW(),"String",$S93)</f>
        <v>start offset pay-93 
[9612]</v>
      </c>
      <c r="AL93" s="55" t="str">
        <f>[1]!obMake(AL$15&amp;"-"&amp;ROW(),"String",$T93)</f>
        <v>maturity pay-93 
[8623]</v>
      </c>
      <c r="AN93" s="55" t="str">
        <f>[1]!obMake(AN$15&amp;"-"&amp;ROW(),"String",D93)</f>
        <v>symbol-93 
[8063]</v>
      </c>
      <c r="AO93" s="55" t="str">
        <f>[1]!obMake(AO$15&amp;"-"&amp;ROW(),"String",E93)</f>
        <v>type-93 
[9185]</v>
      </c>
      <c r="AP93" s="55" t="str">
        <f>[1]!obCall(AP$15&amp;"-"&amp;ROW(),obLibs&amp;"net.finmath.time.ScheduleGenerator","createScheduleFromConventions",$H$8,$AG93,$AH93:$AI93,[1]!obMake("","String",$J93),[1]!obMake("","String",$K93),$H$9,[1]!obMake("","String",$L93),$H$10,[1]!obMake("","int",$M93),[1]!obMake("","int",$N93))</f>
        <v>tenor rec-93 
[12468]</v>
      </c>
      <c r="AQ93" s="55" t="str">
        <f>[1]!obMake(AQ$15&amp;"-"&amp;ROW(),"String",O93)</f>
        <v>forward rec-93 
[8622]</v>
      </c>
      <c r="AR93" s="55" t="str">
        <f>[1]!obMake(AR$15&amp;"-"&amp;ROW(),"double",P93)</f>
        <v>spread rec-93 
[8062]</v>
      </c>
      <c r="AS93" s="55" t="str">
        <f>[1]!obMake(AS$15&amp;"-"&amp;ROW(),"String",Q93)</f>
        <v>discount rec-93 
[9184]</v>
      </c>
      <c r="AT93" s="55" t="str">
        <f>[1]!obCall(AT$15&amp;"-"&amp;ROW(),obLibs&amp;"net.finmath.time.ScheduleGenerator","createScheduleFromConventions",$H$8,$AG93,$AK93:$AL93,[1]!obMake("","String",$U93),[1]!obMake("","String",$V93),$H$9,[1]!obMake("","String",$L93),$H$10,[1]!obMake("","int",$X93),[1]!obMake("","int",$Y93))</f>
        <v>tenor pay-93 
[13327]</v>
      </c>
      <c r="AU93" s="55" t="str">
        <f>[1]!obMake(AU$15&amp;"-"&amp;ROW(),"String",Z93)</f>
        <v>forward pay-93 
[8621]</v>
      </c>
      <c r="AV93" s="55" t="str">
        <f>[1]!obMake(AV$15&amp;"-"&amp;ROW(),"double",AA93)</f>
        <v>spread pay-93 
[8061]</v>
      </c>
      <c r="AW93" s="55" t="str">
        <f>[1]!obMake(AW$15&amp;"-"&amp;ROW(),"String",AB93)</f>
        <v>disocunt pay-93 
[9183]</v>
      </c>
      <c r="AX93" s="55" t="str">
        <f>[1]!obMake(AX$15&amp;"-"&amp;ROW(),"String",AD93)</f>
        <v>calibration curve-93 
[9700]</v>
      </c>
      <c r="AY93" s="55" t="str">
        <f>[1]!obMake(AY$15&amp;"-"&amp;ROW(),"double",AE93)</f>
        <v>calibration time-93 
[12472]</v>
      </c>
      <c r="JJ93" s="14"/>
      <c r="JK93" s="14"/>
      <c r="JL93" s="14"/>
      <c r="JM93" s="14"/>
      <c r="JN93" s="14"/>
      <c r="JO93" s="14"/>
    </row>
    <row r="94" spans="1:275" ht="13.2" customHeight="1" x14ac:dyDescent="0.25">
      <c r="A94" s="48" t="str">
        <f t="shared" si="10"/>
        <v>forward-EUR-6M-20Y</v>
      </c>
      <c r="B94" s="49" t="str">
        <f>[1]!obMake("calibItem-"&amp;ROW(),obLibs&amp;"net.finmath.marketdata.calibration.CalibratedCurves$CalibrationSpec",AN94:AY94)</f>
        <v>calibItem-94 
[13342]</v>
      </c>
      <c r="C94" s="49">
        <f>[1]!obGet([1]!obCall("",[1]!obCall("",$B$11,"getCalibrationProductForSpec",B94),"getValue",[1]!obCall("",$B$11,"getModel")))</f>
        <v>3.8147263126120379E-13</v>
      </c>
      <c r="D94" s="14" t="str">
        <f t="shared" si="11"/>
        <v>forward-EUR-6M-20Y</v>
      </c>
      <c r="E94" s="14" t="s">
        <v>125</v>
      </c>
      <c r="F94" s="40">
        <v>2</v>
      </c>
      <c r="H94" s="40" t="s">
        <v>105</v>
      </c>
      <c r="I94" s="40" t="s">
        <v>142</v>
      </c>
      <c r="J94" s="40" t="s">
        <v>151</v>
      </c>
      <c r="K94" s="40" t="s">
        <v>108</v>
      </c>
      <c r="L94" s="40" t="s">
        <v>109</v>
      </c>
      <c r="M94" s="40">
        <v>0</v>
      </c>
      <c r="N94" s="40">
        <v>0</v>
      </c>
      <c r="O94" s="33" t="s">
        <v>41</v>
      </c>
      <c r="P94" s="40">
        <v>0</v>
      </c>
      <c r="Q94" s="33" t="s">
        <v>38</v>
      </c>
      <c r="S94" s="40" t="s">
        <v>105</v>
      </c>
      <c r="T94" s="40" t="str">
        <f t="shared" si="12"/>
        <v>20Y</v>
      </c>
      <c r="U94" s="40" t="s">
        <v>149</v>
      </c>
      <c r="V94" s="40" t="s">
        <v>108</v>
      </c>
      <c r="W94" s="40" t="s">
        <v>109</v>
      </c>
      <c r="X94" s="40">
        <v>0</v>
      </c>
      <c r="Y94" s="40">
        <v>0</v>
      </c>
      <c r="Z94" s="33" t="s">
        <v>40</v>
      </c>
      <c r="AA94" s="51">
        <v>1.25E-3</v>
      </c>
      <c r="AB94" s="33" t="s">
        <v>38</v>
      </c>
      <c r="AC94" s="53"/>
      <c r="AD94" s="33" t="str">
        <f t="shared" si="6"/>
        <v>forward-EUR-6M</v>
      </c>
      <c r="AE94" s="54">
        <f>[1]!obGet([1]!obCall("",AP94,IF(OR(AD94=Q94,AD94=AB94),"getPayment","getFixing"),[1]!obMake("","int",[1]!obGet([1]!obCall("",AP94,"getNumberOfPeriods"))-1)))</f>
        <v>19.520547945205479</v>
      </c>
      <c r="AG94" s="55" t="str">
        <f>[1]!obMake(AG$15&amp;"-"&amp;ROW(),"int",$F94)</f>
        <v>spot date-94 
[8619]</v>
      </c>
      <c r="AH94" s="55" t="str">
        <f>[1]!obMake(AH$15&amp;"-"&amp;ROW(),"String",$H94)</f>
        <v>start offset rec-94 
[8060]</v>
      </c>
      <c r="AI94" s="55" t="str">
        <f>[1]!obMake(AI$15&amp;"-"&amp;ROW(),"String",$I94)</f>
        <v>maturity rec-94 
[9182]</v>
      </c>
      <c r="AK94" s="55" t="str">
        <f>[1]!obMake(AK$15&amp;"-"&amp;ROW(),"String",$S94)</f>
        <v>start offset pay-94 
[9484]</v>
      </c>
      <c r="AL94" s="55" t="str">
        <f>[1]!obMake(AL$15&amp;"-"&amp;ROW(),"String",$T94)</f>
        <v>maturity pay-94 
[8618]</v>
      </c>
      <c r="AN94" s="55" t="str">
        <f>[1]!obMake(AN$15&amp;"-"&amp;ROW(),"String",D94)</f>
        <v>symbol-94 
[8059]</v>
      </c>
      <c r="AO94" s="55" t="str">
        <f>[1]!obMake(AO$15&amp;"-"&amp;ROW(),"String",E94)</f>
        <v>type-94 
[9181]</v>
      </c>
      <c r="AP94" s="55" t="str">
        <f>[1]!obCall(AP$15&amp;"-"&amp;ROW(),obLibs&amp;"net.finmath.time.ScheduleGenerator","createScheduleFromConventions",$H$8,$AG94,$AH94:$AI94,[1]!obMake("","String",$J94),[1]!obMake("","String",$K94),$H$9,[1]!obMake("","String",$L94),$H$10,[1]!obMake("","int",$M94),[1]!obMake("","int",$N94))</f>
        <v>tenor rec-94 
[12536]</v>
      </c>
      <c r="AQ94" s="55" t="str">
        <f>[1]!obMake(AQ$15&amp;"-"&amp;ROW(),"String",O94)</f>
        <v>forward rec-94 
[8617]</v>
      </c>
      <c r="AR94" s="55" t="str">
        <f>[1]!obMake(AR$15&amp;"-"&amp;ROW(),"double",P94)</f>
        <v>spread rec-94 
[8058]</v>
      </c>
      <c r="AS94" s="55" t="str">
        <f>[1]!obMake(AS$15&amp;"-"&amp;ROW(),"String",Q94)</f>
        <v>discount rec-94 
[9180]</v>
      </c>
      <c r="AT94" s="55" t="str">
        <f>[1]!obCall(AT$15&amp;"-"&amp;ROW(),obLibs&amp;"net.finmath.time.ScheduleGenerator","createScheduleFromConventions",$H$8,$AG94,$AK94:$AL94,[1]!obMake("","String",$U94),[1]!obMake("","String",$V94),$H$9,[1]!obMake("","String",$L94),$H$10,[1]!obMake("","int",$X94),[1]!obMake("","int",$Y94))</f>
        <v>tenor pay-94 
[13341]</v>
      </c>
      <c r="AU94" s="55" t="str">
        <f>[1]!obMake(AU$15&amp;"-"&amp;ROW(),"String",Z94)</f>
        <v>forward pay-94 
[8616]</v>
      </c>
      <c r="AV94" s="55" t="str">
        <f>[1]!obMake(AV$15&amp;"-"&amp;ROW(),"double",AA94)</f>
        <v>spread pay-94 
[8057]</v>
      </c>
      <c r="AW94" s="55" t="str">
        <f>[1]!obMake(AW$15&amp;"-"&amp;ROW(),"String",AB94)</f>
        <v>disocunt pay-94 
[9179]</v>
      </c>
      <c r="AX94" s="55" t="str">
        <f>[1]!obMake(AX$15&amp;"-"&amp;ROW(),"String",AD94)</f>
        <v>calibration curve-94 
[9611]</v>
      </c>
      <c r="AY94" s="55" t="str">
        <f>[1]!obMake(AY$15&amp;"-"&amp;ROW(),"double",AE94)</f>
        <v>calibration time-94 
[12540]</v>
      </c>
      <c r="JJ94" s="14"/>
      <c r="JK94" s="14"/>
      <c r="JL94" s="14"/>
      <c r="JM94" s="14"/>
      <c r="JN94" s="14"/>
      <c r="JO94" s="14"/>
    </row>
    <row r="95" spans="1:275" ht="13.2" customHeight="1" x14ac:dyDescent="0.25">
      <c r="A95" s="48" t="str">
        <f t="shared" si="10"/>
        <v>forward-EUR-6M-25Y</v>
      </c>
      <c r="B95" s="49" t="str">
        <f>[1]!obMake("calibItem-"&amp;ROW(),obLibs&amp;"net.finmath.marketdata.calibration.CalibratedCurves$CalibrationSpec",AN95:AY95)</f>
        <v>calibItem-95 
[12519]</v>
      </c>
      <c r="C95" s="49">
        <f>[1]!obGet([1]!obCall("",[1]!obCall("",$B$11,"getCalibrationProductForSpec",B95),"getValue",[1]!obCall("",$B$11,"getModel")))</f>
        <v>-2.8976820942716586E-13</v>
      </c>
      <c r="D95" s="14" t="str">
        <f t="shared" si="11"/>
        <v>forward-EUR-6M-25Y</v>
      </c>
      <c r="E95" s="14" t="s">
        <v>125</v>
      </c>
      <c r="F95" s="40">
        <v>2</v>
      </c>
      <c r="H95" s="40" t="s">
        <v>105</v>
      </c>
      <c r="I95" s="40" t="s">
        <v>143</v>
      </c>
      <c r="J95" s="40" t="s">
        <v>151</v>
      </c>
      <c r="K95" s="40" t="s">
        <v>108</v>
      </c>
      <c r="L95" s="40" t="s">
        <v>109</v>
      </c>
      <c r="M95" s="40">
        <v>0</v>
      </c>
      <c r="N95" s="40">
        <v>0</v>
      </c>
      <c r="O95" s="33" t="s">
        <v>41</v>
      </c>
      <c r="P95" s="40">
        <v>0</v>
      </c>
      <c r="Q95" s="33" t="s">
        <v>38</v>
      </c>
      <c r="S95" s="40" t="s">
        <v>105</v>
      </c>
      <c r="T95" s="40" t="str">
        <f t="shared" si="12"/>
        <v>25Y</v>
      </c>
      <c r="U95" s="40" t="s">
        <v>149</v>
      </c>
      <c r="V95" s="40" t="s">
        <v>108</v>
      </c>
      <c r="W95" s="40" t="s">
        <v>109</v>
      </c>
      <c r="X95" s="40">
        <v>0</v>
      </c>
      <c r="Y95" s="40">
        <v>0</v>
      </c>
      <c r="Z95" s="33" t="s">
        <v>40</v>
      </c>
      <c r="AA95" s="51">
        <v>1.17E-3</v>
      </c>
      <c r="AB95" s="33" t="s">
        <v>38</v>
      </c>
      <c r="AC95" s="53"/>
      <c r="AD95" s="33" t="str">
        <f t="shared" si="6"/>
        <v>forward-EUR-6M</v>
      </c>
      <c r="AE95" s="54">
        <f>[1]!obGet([1]!obCall("",AP95,IF(OR(AD95=Q95,AD95=AB95),"getPayment","getFixing"),[1]!obMake("","int",[1]!obGet([1]!obCall("",AP95,"getNumberOfPeriods"))-1)))</f>
        <v>24.526027397260275</v>
      </c>
      <c r="AG95" s="55" t="str">
        <f>[1]!obMake(AG$15&amp;"-"&amp;ROW(),"int",$F95)</f>
        <v>spot date-95 
[8614]</v>
      </c>
      <c r="AH95" s="55" t="str">
        <f>[1]!obMake(AH$15&amp;"-"&amp;ROW(),"String",$H95)</f>
        <v>start offset rec-95 
[8056]</v>
      </c>
      <c r="AI95" s="55" t="str">
        <f>[1]!obMake(AI$15&amp;"-"&amp;ROW(),"String",$I95)</f>
        <v>maturity rec-95 
[9178]</v>
      </c>
      <c r="AK95" s="55" t="str">
        <f>[1]!obMake(AK$15&amp;"-"&amp;ROW(),"String",$S95)</f>
        <v>start offset pay-95 
[9735]</v>
      </c>
      <c r="AL95" s="55" t="str">
        <f>[1]!obMake(AL$15&amp;"-"&amp;ROW(),"String",$T95)</f>
        <v>maturity pay-95 
[8613]</v>
      </c>
      <c r="AN95" s="55" t="str">
        <f>[1]!obMake(AN$15&amp;"-"&amp;ROW(),"String",D95)</f>
        <v>symbol-95 
[8055]</v>
      </c>
      <c r="AO95" s="55" t="str">
        <f>[1]!obMake(AO$15&amp;"-"&amp;ROW(),"String",E95)</f>
        <v>type-95 
[9177]</v>
      </c>
      <c r="AP95" s="55" t="str">
        <f>[1]!obCall(AP$15&amp;"-"&amp;ROW(),obLibs&amp;"net.finmath.time.ScheduleGenerator","createScheduleFromConventions",$H$8,$AG95,$AH95:$AI95,[1]!obMake("","String",$J95),[1]!obMake("","String",$K95),$H$9,[1]!obMake("","String",$L95),$H$10,[1]!obMake("","int",$M95),[1]!obMake("","int",$N95))</f>
        <v>tenor rec-95 
[12514]</v>
      </c>
      <c r="AQ95" s="55" t="str">
        <f>[1]!obMake(AQ$15&amp;"-"&amp;ROW(),"String",O95)</f>
        <v>forward rec-95 
[8612]</v>
      </c>
      <c r="AR95" s="55" t="str">
        <f>[1]!obMake(AR$15&amp;"-"&amp;ROW(),"double",P95)</f>
        <v>spread rec-95 
[8054]</v>
      </c>
      <c r="AS95" s="55" t="str">
        <f>[1]!obMake(AS$15&amp;"-"&amp;ROW(),"String",Q95)</f>
        <v>discount rec-95 
[9176]</v>
      </c>
      <c r="AT95" s="55" t="str">
        <f>[1]!obCall(AT$15&amp;"-"&amp;ROW(),obLibs&amp;"net.finmath.time.ScheduleGenerator","createScheduleFromConventions",$H$8,$AG95,$AK95:$AL95,[1]!obMake("","String",$U95),[1]!obMake("","String",$V95),$H$9,[1]!obMake("","String",$L95),$H$10,[1]!obMake("","int",$X95),[1]!obMake("","int",$Y95))</f>
        <v>tenor pay-95 
[10964]</v>
      </c>
      <c r="AU95" s="55" t="str">
        <f>[1]!obMake(AU$15&amp;"-"&amp;ROW(),"String",Z95)</f>
        <v>forward pay-95 
[8611]</v>
      </c>
      <c r="AV95" s="55" t="str">
        <f>[1]!obMake(AV$15&amp;"-"&amp;ROW(),"double",AA95)</f>
        <v>spread pay-95 
[8053]</v>
      </c>
      <c r="AW95" s="55" t="str">
        <f>[1]!obMake(AW$15&amp;"-"&amp;ROW(),"String",AB95)</f>
        <v>disocunt pay-95 
[9175]</v>
      </c>
      <c r="AX95" s="55" t="str">
        <f>[1]!obMake(AX$15&amp;"-"&amp;ROW(),"String",AD95)</f>
        <v>calibration curve-95 
[9483]</v>
      </c>
      <c r="AY95" s="55" t="str">
        <f>[1]!obMake(AY$15&amp;"-"&amp;ROW(),"double",AE95)</f>
        <v>calibration time-95 
[12518]</v>
      </c>
      <c r="JJ95" s="14"/>
      <c r="JK95" s="14"/>
      <c r="JL95" s="14"/>
      <c r="JM95" s="14"/>
      <c r="JN95" s="14"/>
      <c r="JO95" s="14"/>
    </row>
    <row r="96" spans="1:275" ht="13.2" customHeight="1" x14ac:dyDescent="0.25">
      <c r="A96" s="48" t="str">
        <f t="shared" si="10"/>
        <v>forward-EUR-6M-30Y</v>
      </c>
      <c r="B96" s="49" t="str">
        <f>[1]!obMake("calibItem-"&amp;ROW(),obLibs&amp;"net.finmath.marketdata.calibration.CalibratedCurves$CalibrationSpec",AN96:AY96)</f>
        <v>calibItem-96 
[13382]</v>
      </c>
      <c r="C96" s="49">
        <f>[1]!obGet([1]!obCall("",[1]!obCall("",$B$11,"getCalibrationProductForSpec",B96),"getValue",[1]!obCall("",$B$11,"getModel")))</f>
        <v>1.6397994073713562E-13</v>
      </c>
      <c r="D96" s="14" t="str">
        <f t="shared" si="11"/>
        <v>forward-EUR-6M-30Y</v>
      </c>
      <c r="E96" s="14" t="s">
        <v>125</v>
      </c>
      <c r="F96" s="40">
        <v>2</v>
      </c>
      <c r="H96" s="40" t="s">
        <v>105</v>
      </c>
      <c r="I96" s="40" t="s">
        <v>144</v>
      </c>
      <c r="J96" s="40" t="s">
        <v>151</v>
      </c>
      <c r="K96" s="40" t="s">
        <v>108</v>
      </c>
      <c r="L96" s="40" t="s">
        <v>109</v>
      </c>
      <c r="M96" s="40">
        <v>0</v>
      </c>
      <c r="N96" s="40">
        <v>0</v>
      </c>
      <c r="O96" s="33" t="s">
        <v>41</v>
      </c>
      <c r="P96" s="40">
        <v>0</v>
      </c>
      <c r="Q96" s="33" t="s">
        <v>38</v>
      </c>
      <c r="S96" s="40" t="s">
        <v>105</v>
      </c>
      <c r="T96" s="40" t="str">
        <f t="shared" si="12"/>
        <v>30Y</v>
      </c>
      <c r="U96" s="40" t="s">
        <v>149</v>
      </c>
      <c r="V96" s="40" t="s">
        <v>108</v>
      </c>
      <c r="W96" s="40" t="s">
        <v>109</v>
      </c>
      <c r="X96" s="40">
        <v>0</v>
      </c>
      <c r="Y96" s="40">
        <v>0</v>
      </c>
      <c r="Z96" s="33" t="s">
        <v>40</v>
      </c>
      <c r="AA96" s="51">
        <v>1.07E-3</v>
      </c>
      <c r="AB96" s="33" t="s">
        <v>38</v>
      </c>
      <c r="AC96" s="53"/>
      <c r="AD96" s="33" t="str">
        <f t="shared" si="6"/>
        <v>forward-EUR-6M</v>
      </c>
      <c r="AE96" s="54">
        <f>[1]!obGet([1]!obCall("",AP96,IF(OR(AD96=Q96,AD96=AB96),"getPayment","getFixing"),[1]!obMake("","int",[1]!obGet([1]!obCall("",AP96,"getNumberOfPeriods"))-1)))</f>
        <v>29.523287671232875</v>
      </c>
      <c r="AG96" s="55" t="str">
        <f>[1]!obMake(AG$15&amp;"-"&amp;ROW(),"int",$F96)</f>
        <v>spot date-96 
[8609]</v>
      </c>
      <c r="AH96" s="55" t="str">
        <f>[1]!obMake(AH$15&amp;"-"&amp;ROW(),"String",$H96)</f>
        <v>start offset rec-96 
[8052]</v>
      </c>
      <c r="AI96" s="55" t="str">
        <f>[1]!obMake(AI$15&amp;"-"&amp;ROW(),"String",$I96)</f>
        <v>maturity rec-96 
[9174]</v>
      </c>
      <c r="AK96" s="55" t="str">
        <f>[1]!obMake(AK$15&amp;"-"&amp;ROW(),"String",$S96)</f>
        <v>start offset pay-96 
[9572]</v>
      </c>
      <c r="AL96" s="55" t="str">
        <f>[1]!obMake(AL$15&amp;"-"&amp;ROW(),"String",$T96)</f>
        <v>maturity pay-96 
[8608]</v>
      </c>
      <c r="AN96" s="55" t="str">
        <f>[1]!obMake(AN$15&amp;"-"&amp;ROW(),"String",D96)</f>
        <v>symbol-96 
[8051]</v>
      </c>
      <c r="AO96" s="55" t="str">
        <f>[1]!obMake(AO$15&amp;"-"&amp;ROW(),"String",E96)</f>
        <v>type-96 
[9173]</v>
      </c>
      <c r="AP96" s="55" t="str">
        <f>[1]!obCall(AP$15&amp;"-"&amp;ROW(),obLibs&amp;"net.finmath.time.ScheduleGenerator","createScheduleFromConventions",$H$8,$AG96,$AH96:$AI96,[1]!obMake("","String",$J96),[1]!obMake("","String",$K96),$H$9,[1]!obMake("","String",$L96),$H$10,[1]!obMake("","int",$M96),[1]!obMake("","int",$N96))</f>
        <v>tenor rec-96 
[13377]</v>
      </c>
      <c r="AQ96" s="55" t="str">
        <f>[1]!obMake(AQ$15&amp;"-"&amp;ROW(),"String",O96)</f>
        <v>forward rec-96 
[8607]</v>
      </c>
      <c r="AR96" s="55" t="str">
        <f>[1]!obMake(AR$15&amp;"-"&amp;ROW(),"double",P96)</f>
        <v>spread rec-96 
[8050]</v>
      </c>
      <c r="AS96" s="55" t="str">
        <f>[1]!obMake(AS$15&amp;"-"&amp;ROW(),"String",Q96)</f>
        <v>discount rec-96 
[9172]</v>
      </c>
      <c r="AT96" s="55" t="str">
        <f>[1]!obCall(AT$15&amp;"-"&amp;ROW(),obLibs&amp;"net.finmath.time.ScheduleGenerator","createScheduleFromConventions",$H$8,$AG96,$AK96:$AL96,[1]!obMake("","String",$U96),[1]!obMake("","String",$V96),$H$9,[1]!obMake("","String",$L96),$H$10,[1]!obMake("","int",$X96),[1]!obMake("","int",$Y96))</f>
        <v>tenor pay-96 
[12582]</v>
      </c>
      <c r="AU96" s="55" t="str">
        <f>[1]!obMake(AU$15&amp;"-"&amp;ROW(),"String",Z96)</f>
        <v>forward pay-96 
[8606]</v>
      </c>
      <c r="AV96" s="55" t="str">
        <f>[1]!obMake(AV$15&amp;"-"&amp;ROW(),"double",AA96)</f>
        <v>spread pay-96 
[8049]</v>
      </c>
      <c r="AW96" s="55" t="str">
        <f>[1]!obMake(AW$15&amp;"-"&amp;ROW(),"String",AB96)</f>
        <v>disocunt pay-96 
[9171]</v>
      </c>
      <c r="AX96" s="55" t="str">
        <f>[1]!obMake(AX$15&amp;"-"&amp;ROW(),"String",AD96)</f>
        <v>calibration curve-96 
[9734]</v>
      </c>
      <c r="AY96" s="55" t="str">
        <f>[1]!obMake(AY$15&amp;"-"&amp;ROW(),"double",AE96)</f>
        <v>calibration time-96 
[13381]</v>
      </c>
      <c r="JJ96" s="14"/>
      <c r="JK96" s="14"/>
      <c r="JL96" s="14"/>
      <c r="JM96" s="14"/>
      <c r="JN96" s="14"/>
      <c r="JO96" s="14"/>
    </row>
    <row r="97" spans="1:275" ht="13.2" customHeight="1" x14ac:dyDescent="0.25">
      <c r="A97" s="48" t="str">
        <f t="shared" si="10"/>
        <v>forward-EUR-6M-40Y</v>
      </c>
      <c r="B97" s="49" t="str">
        <f>[1]!obMake("calibItem-"&amp;ROW(),obLibs&amp;"net.finmath.marketdata.calibration.CalibratedCurves$CalibrationSpec",AN97:AY97)</f>
        <v>calibItem-97 
[12692]</v>
      </c>
      <c r="C97" s="49">
        <f>[1]!obGet([1]!obCall("",[1]!obCall("",$B$11,"getCalibrationProductForSpec",B97),"getValue",[1]!obCall("",$B$11,"getModel")))</f>
        <v>-4.4686476741162551E-14</v>
      </c>
      <c r="D97" s="14" t="str">
        <f t="shared" si="11"/>
        <v>forward-EUR-6M-40Y</v>
      </c>
      <c r="E97" s="14" t="s">
        <v>125</v>
      </c>
      <c r="F97" s="40">
        <v>2</v>
      </c>
      <c r="H97" s="40" t="s">
        <v>105</v>
      </c>
      <c r="I97" s="40" t="s">
        <v>145</v>
      </c>
      <c r="J97" s="40" t="s">
        <v>151</v>
      </c>
      <c r="K97" s="40" t="s">
        <v>108</v>
      </c>
      <c r="L97" s="40" t="s">
        <v>109</v>
      </c>
      <c r="M97" s="40">
        <v>0</v>
      </c>
      <c r="N97" s="40">
        <v>0</v>
      </c>
      <c r="O97" s="33" t="s">
        <v>41</v>
      </c>
      <c r="P97" s="40">
        <v>0</v>
      </c>
      <c r="Q97" s="33" t="s">
        <v>38</v>
      </c>
      <c r="S97" s="40" t="s">
        <v>105</v>
      </c>
      <c r="T97" s="40" t="str">
        <f t="shared" si="12"/>
        <v>40Y</v>
      </c>
      <c r="U97" s="40" t="s">
        <v>149</v>
      </c>
      <c r="V97" s="40" t="s">
        <v>108</v>
      </c>
      <c r="W97" s="40" t="s">
        <v>109</v>
      </c>
      <c r="X97" s="40">
        <v>0</v>
      </c>
      <c r="Y97" s="40">
        <v>0</v>
      </c>
      <c r="Z97" s="33" t="s">
        <v>40</v>
      </c>
      <c r="AA97" s="51">
        <v>9.5E-4</v>
      </c>
      <c r="AB97" s="33" t="s">
        <v>38</v>
      </c>
      <c r="AC97" s="53"/>
      <c r="AD97" s="33" t="str">
        <f t="shared" si="6"/>
        <v>forward-EUR-6M</v>
      </c>
      <c r="AE97" s="54">
        <f>[1]!obGet([1]!obCall("",AP97,IF(OR(AD97=Q97,AD97=AB97),"getPayment","getFixing"),[1]!obMake("","int",[1]!obGet([1]!obCall("",AP97,"getNumberOfPeriods"))-1)))</f>
        <v>39.528767123287672</v>
      </c>
      <c r="AG97" s="55" t="str">
        <f>[1]!obMake(AG$15&amp;"-"&amp;ROW(),"int",$F97)</f>
        <v>spot date-97 
[8604]</v>
      </c>
      <c r="AH97" s="55" t="str">
        <f>[1]!obMake(AH$15&amp;"-"&amp;ROW(),"String",$H97)</f>
        <v>start offset rec-97 
[8048]</v>
      </c>
      <c r="AI97" s="55" t="str">
        <f>[1]!obMake(AI$15&amp;"-"&amp;ROW(),"String",$I97)</f>
        <v>maturity rec-97 
[9170]</v>
      </c>
      <c r="AK97" s="55" t="str">
        <f>[1]!obMake(AK$15&amp;"-"&amp;ROW(),"String",$S97)</f>
        <v>start offset pay-97 
[9610]</v>
      </c>
      <c r="AL97" s="55" t="str">
        <f>[1]!obMake(AL$15&amp;"-"&amp;ROW(),"String",$T97)</f>
        <v>maturity pay-97 
[8603]</v>
      </c>
      <c r="AN97" s="55" t="str">
        <f>[1]!obMake(AN$15&amp;"-"&amp;ROW(),"String",D97)</f>
        <v>symbol-97 
[8047]</v>
      </c>
      <c r="AO97" s="55" t="str">
        <f>[1]!obMake(AO$15&amp;"-"&amp;ROW(),"String",E97)</f>
        <v>type-97 
[9169]</v>
      </c>
      <c r="AP97" s="55" t="str">
        <f>[1]!obCall(AP$15&amp;"-"&amp;ROW(),obLibs&amp;"net.finmath.time.ScheduleGenerator","createScheduleFromConventions",$H$8,$AG97,$AH97:$AI97,[1]!obMake("","String",$J97),[1]!obMake("","String",$K97),$H$9,[1]!obMake("","String",$L97),$H$10,[1]!obMake("","int",$M97),[1]!obMake("","int",$N97))</f>
        <v>tenor rec-97 
[10925]</v>
      </c>
      <c r="AQ97" s="55" t="str">
        <f>[1]!obMake(AQ$15&amp;"-"&amp;ROW(),"String",O97)</f>
        <v>forward rec-97 
[8602]</v>
      </c>
      <c r="AR97" s="55" t="str">
        <f>[1]!obMake(AR$15&amp;"-"&amp;ROW(),"double",P97)</f>
        <v>spread rec-97 
[8046]</v>
      </c>
      <c r="AS97" s="55" t="str">
        <f>[1]!obMake(AS$15&amp;"-"&amp;ROW(),"String",Q97)</f>
        <v>discount rec-97 
[9168]</v>
      </c>
      <c r="AT97" s="55" t="str">
        <f>[1]!obCall(AT$15&amp;"-"&amp;ROW(),obLibs&amp;"net.finmath.time.ScheduleGenerator","createScheduleFromConventions",$H$8,$AG97,$AK97:$AL97,[1]!obMake("","String",$U97),[1]!obMake("","String",$V97),$H$9,[1]!obMake("","String",$L97),$H$10,[1]!obMake("","int",$X97),[1]!obMake("","int",$Y97))</f>
        <v>tenor pay-97 
[12691]</v>
      </c>
      <c r="AU97" s="55" t="str">
        <f>[1]!obMake(AU$15&amp;"-"&amp;ROW(),"String",Z97)</f>
        <v>forward pay-97 
[8601]</v>
      </c>
      <c r="AV97" s="55" t="str">
        <f>[1]!obMake(AV$15&amp;"-"&amp;ROW(),"double",AA97)</f>
        <v>spread pay-97 
[8045]</v>
      </c>
      <c r="AW97" s="55" t="str">
        <f>[1]!obMake(AW$15&amp;"-"&amp;ROW(),"String",AB97)</f>
        <v>disocunt pay-97 
[9167]</v>
      </c>
      <c r="AX97" s="55" t="str">
        <f>[1]!obMake(AX$15&amp;"-"&amp;ROW(),"String",AD97)</f>
        <v>calibration curve-97 
[9699]</v>
      </c>
      <c r="AY97" s="55" t="str">
        <f>[1]!obMake(AY$15&amp;"-"&amp;ROW(),"double",AE97)</f>
        <v>calibration time-97 
[10929]</v>
      </c>
      <c r="JJ97" s="14"/>
      <c r="JK97" s="14"/>
      <c r="JL97" s="14"/>
      <c r="JM97" s="14"/>
      <c r="JN97" s="14"/>
      <c r="JO97" s="14"/>
    </row>
    <row r="98" spans="1:275" s="46" customFormat="1" ht="13.2" customHeight="1" x14ac:dyDescent="0.25">
      <c r="A98" s="48" t="str">
        <f t="shared" si="10"/>
        <v>forward-EUR-6M-50Y</v>
      </c>
      <c r="B98" s="58" t="str">
        <f>[1]!obMake("calibItem-"&amp;ROW(),obLibs&amp;"net.finmath.marketdata.calibration.CalibratedCurves$CalibrationSpec",AN98:AY98)</f>
        <v>calibItem-98 
[12599]</v>
      </c>
      <c r="C98" s="58">
        <f>[1]!obGet([1]!obCall("",[1]!obCall("",$B$11,"getCalibrationProductForSpec",B98),"getValue",[1]!obCall("",$B$11,"getModel")))</f>
        <v>6.106226635438361E-15</v>
      </c>
      <c r="D98" s="46" t="str">
        <f t="shared" si="11"/>
        <v>forward-EUR-6M-50Y</v>
      </c>
      <c r="E98" s="46" t="s">
        <v>125</v>
      </c>
      <c r="F98" s="59">
        <v>2</v>
      </c>
      <c r="H98" s="59" t="s">
        <v>105</v>
      </c>
      <c r="I98" s="59" t="s">
        <v>146</v>
      </c>
      <c r="J98" s="59" t="s">
        <v>151</v>
      </c>
      <c r="K98" s="59" t="s">
        <v>108</v>
      </c>
      <c r="L98" s="59" t="s">
        <v>109</v>
      </c>
      <c r="M98" s="59">
        <v>0</v>
      </c>
      <c r="N98" s="59">
        <v>0</v>
      </c>
      <c r="O98" s="61" t="s">
        <v>41</v>
      </c>
      <c r="P98" s="59">
        <v>0</v>
      </c>
      <c r="Q98" s="61" t="s">
        <v>38</v>
      </c>
      <c r="S98" s="59" t="s">
        <v>105</v>
      </c>
      <c r="T98" s="59" t="str">
        <f t="shared" si="12"/>
        <v>50Y</v>
      </c>
      <c r="U98" s="59" t="s">
        <v>149</v>
      </c>
      <c r="V98" s="59" t="s">
        <v>108</v>
      </c>
      <c r="W98" s="59" t="s">
        <v>109</v>
      </c>
      <c r="X98" s="59">
        <v>0</v>
      </c>
      <c r="Y98" s="59">
        <v>0</v>
      </c>
      <c r="Z98" s="61" t="s">
        <v>40</v>
      </c>
      <c r="AA98" s="62">
        <v>8.8000000000000003E-4</v>
      </c>
      <c r="AB98" s="61" t="s">
        <v>38</v>
      </c>
      <c r="AC98" s="63"/>
      <c r="AD98" s="61" t="str">
        <f t="shared" si="6"/>
        <v>forward-EUR-6M</v>
      </c>
      <c r="AE98" s="64">
        <f>[1]!obGet([1]!obCall("",AP98,IF(OR(AD98=Q98,AD98=AB98),"getPayment","getFixing"),[1]!obMake("","int",[1]!obGet([1]!obCall("",AP98,"getNumberOfPeriods"))-1)))</f>
        <v>49.536986301369865</v>
      </c>
      <c r="AG98" s="65" t="str">
        <f>[1]!obMake(AG$15&amp;"-"&amp;ROW(),"int",$F98)</f>
        <v>spot date-98 
[8599]</v>
      </c>
      <c r="AH98" s="65" t="str">
        <f>[1]!obMake(AH$15&amp;"-"&amp;ROW(),"String",$H98)</f>
        <v>start offset rec-98 
[8044]</v>
      </c>
      <c r="AI98" s="65" t="str">
        <f>[1]!obMake(AI$15&amp;"-"&amp;ROW(),"String",$I98)</f>
        <v>maturity rec-98 
[9166]</v>
      </c>
      <c r="AK98" s="65" t="str">
        <f>[1]!obMake(AK$15&amp;"-"&amp;ROW(),"String",$S98)</f>
        <v>start offset pay-98 
[9482]</v>
      </c>
      <c r="AL98" s="65" t="str">
        <f>[1]!obMake(AL$15&amp;"-"&amp;ROW(),"String",$T98)</f>
        <v>maturity pay-98 
[8598]</v>
      </c>
      <c r="AN98" s="65" t="str">
        <f>[1]!obMake(AN$15&amp;"-"&amp;ROW(),"String",D98)</f>
        <v>symbol-98 
[8043]</v>
      </c>
      <c r="AO98" s="65" t="str">
        <f>[1]!obMake(AO$15&amp;"-"&amp;ROW(),"String",E98)</f>
        <v>type-98 
[9165]</v>
      </c>
      <c r="AP98" s="65" t="str">
        <f>[1]!obCall(AP$15&amp;"-"&amp;ROW(),obLibs&amp;"net.finmath.time.ScheduleGenerator","createScheduleFromConventions",$H$8,$AG98,$AH98:$AI98,[1]!obMake("","String",$J98),[1]!obMake("","String",$K98),$H$9,[1]!obMake("","String",$L98),$H$10,[1]!obMake("","int",$M98),[1]!obMake("","int",$N98))</f>
        <v>tenor rec-98 
[10993]</v>
      </c>
      <c r="AQ98" s="65" t="str">
        <f>[1]!obMake(AQ$15&amp;"-"&amp;ROW(),"String",O98)</f>
        <v>forward rec-98 
[8597]</v>
      </c>
      <c r="AR98" s="65" t="str">
        <f>[1]!obMake(AR$15&amp;"-"&amp;ROW(),"double",P98)</f>
        <v>spread rec-98 
[8042]</v>
      </c>
      <c r="AS98" s="65" t="str">
        <f>[1]!obMake(AS$15&amp;"-"&amp;ROW(),"String",Q98)</f>
        <v>discount rec-98 
[9164]</v>
      </c>
      <c r="AT98" s="65" t="str">
        <f>[1]!obCall(AT$15&amp;"-"&amp;ROW(),obLibs&amp;"net.finmath.time.ScheduleGenerator","createScheduleFromConventions",$H$8,$AG98,$AK98:$AL98,[1]!obMake("","String",$U98),[1]!obMake("","String",$V98),$H$9,[1]!obMake("","String",$L98),$H$10,[1]!obMake("","int",$X98),[1]!obMake("","int",$Y98))</f>
        <v>tenor pay-98 
[12598]</v>
      </c>
      <c r="AU98" s="65" t="str">
        <f>[1]!obMake(AU$15&amp;"-"&amp;ROW(),"String",Z98)</f>
        <v>forward pay-98 
[8596]</v>
      </c>
      <c r="AV98" s="65" t="str">
        <f>[1]!obMake(AV$15&amp;"-"&amp;ROW(),"double",AA98)</f>
        <v>spread pay-98 
[8041]</v>
      </c>
      <c r="AW98" s="65" t="str">
        <f>[1]!obMake(AW$15&amp;"-"&amp;ROW(),"String",AB98)</f>
        <v>disocunt pay-98 
[9163]</v>
      </c>
      <c r="AX98" s="65" t="str">
        <f>[1]!obMake(AX$15&amp;"-"&amp;ROW(),"String",AD98)</f>
        <v>calibration curve-98 
[9609]</v>
      </c>
      <c r="AY98" s="65" t="str">
        <f>[1]!obMake(AY$15&amp;"-"&amp;ROW(),"double",AE98)</f>
        <v>calibration time-98 
[10997]</v>
      </c>
    </row>
    <row r="99" spans="1:275" ht="13.2" customHeight="1" x14ac:dyDescent="0.25">
      <c r="A99" s="48" t="str">
        <f t="shared" si="10"/>
        <v>discount-USD-OIS-1Y</v>
      </c>
      <c r="B99" s="49" t="str">
        <f>[1]!obMake("calibItem-"&amp;ROW(),obLibs&amp;"net.finmath.marketdata.calibration.CalibratedCurves$CalibrationSpec",AN99:AY99)</f>
        <v>calibItem-99 
[12495]</v>
      </c>
      <c r="C99" s="49">
        <f>[1]!obGet([1]!obCall("",[1]!obCall("",$B$11,"getCalibrationProductForSpec",B99),"getValue",[1]!obCall("",$B$11,"getModel")))</f>
        <v>4.4408920985006262E-16</v>
      </c>
      <c r="D99" s="14" t="str">
        <f t="shared" si="11"/>
        <v>discount-USD-OIS-1Y</v>
      </c>
      <c r="E99" s="14" t="s">
        <v>125</v>
      </c>
      <c r="F99" s="40">
        <v>2</v>
      </c>
      <c r="H99" s="40" t="s">
        <v>105</v>
      </c>
      <c r="I99" s="40" t="s">
        <v>152</v>
      </c>
      <c r="J99" s="40" t="s">
        <v>110</v>
      </c>
      <c r="K99" s="40" t="s">
        <v>130</v>
      </c>
      <c r="L99" s="40" t="s">
        <v>109</v>
      </c>
      <c r="M99" s="40">
        <v>0</v>
      </c>
      <c r="N99" s="40">
        <v>0</v>
      </c>
      <c r="O99" s="33" t="s">
        <v>153</v>
      </c>
      <c r="P99" s="40">
        <v>0</v>
      </c>
      <c r="Q99" s="33" t="s">
        <v>153</v>
      </c>
      <c r="S99" s="40" t="s">
        <v>105</v>
      </c>
      <c r="T99" s="40" t="str">
        <f t="shared" si="12"/>
        <v>1Y</v>
      </c>
      <c r="U99" s="40" t="s">
        <v>110</v>
      </c>
      <c r="V99" s="40" t="s">
        <v>108</v>
      </c>
      <c r="W99" s="40" t="s">
        <v>109</v>
      </c>
      <c r="X99" s="40">
        <v>0</v>
      </c>
      <c r="Y99" s="40">
        <v>0</v>
      </c>
      <c r="Z99" s="33" t="str">
        <f>""</f>
        <v/>
      </c>
      <c r="AA99" s="51">
        <v>1.3699999999999999E-3</v>
      </c>
      <c r="AB99" s="33" t="s">
        <v>153</v>
      </c>
      <c r="AC99" s="53"/>
      <c r="AD99" s="33" t="str">
        <f t="shared" ref="AD99:AD114" si="13">Q99</f>
        <v>discount-USD-OIS</v>
      </c>
      <c r="AE99" s="54">
        <f>[1]!obGet([1]!obCall("",AP99,IF(OR(AD99=Q99,AD99=AB99),"getPayment","getFixing"),[1]!obMake("","int",[1]!obGet([1]!obCall("",AP99,"getNumberOfPeriods"))-1)))</f>
        <v>1.0136986301369864</v>
      </c>
      <c r="AG99" s="55" t="str">
        <f>[1]!obMake(AG$15&amp;"-"&amp;ROW(),"int",$F99)</f>
        <v>spot date-99 
[8594]</v>
      </c>
      <c r="AH99" s="55" t="str">
        <f>[1]!obMake(AH$15&amp;"-"&amp;ROW(),"String",$H99)</f>
        <v>start offset rec-99 
[8040]</v>
      </c>
      <c r="AI99" s="55" t="str">
        <f>[1]!obMake(AI$15&amp;"-"&amp;ROW(),"String",$I99)</f>
        <v>maturity rec-99 
[9162]</v>
      </c>
      <c r="AK99" s="55" t="str">
        <f>[1]!obMake(AK$15&amp;"-"&amp;ROW(),"String",$S99)</f>
        <v>start offset pay-99 
[9733]</v>
      </c>
      <c r="AL99" s="55" t="str">
        <f>[1]!obMake(AL$15&amp;"-"&amp;ROW(),"String",$T99)</f>
        <v>maturity pay-99 
[8593]</v>
      </c>
      <c r="AN99" s="55" t="str">
        <f>[1]!obMake(AN$15&amp;"-"&amp;ROW(),"String",D99)</f>
        <v>symbol-99 
[8039]</v>
      </c>
      <c r="AO99" s="55" t="str">
        <f>[1]!obMake(AO$15&amp;"-"&amp;ROW(),"String",E99)</f>
        <v>type-99 
[9161]</v>
      </c>
      <c r="AP99" s="55" t="str">
        <f>[1]!obCall(AP$15&amp;"-"&amp;ROW(),obLibs&amp;"net.finmath.time.ScheduleGenerator","createScheduleFromConventions",$H$8,$AG99,$AH99:$AI99,[1]!obMake("","String",$J99),[1]!obMake("","String",$K99),$H$9,[1]!obMake("","String",$L99),$H$10,[1]!obMake("","int",$M99),[1]!obMake("","int",$N99))</f>
        <v>tenor rec-99 
[10977]</v>
      </c>
      <c r="AQ99" s="55" t="str">
        <f>[1]!obMake(AQ$15&amp;"-"&amp;ROW(),"String",O99)</f>
        <v>forward rec-99 
[8592]</v>
      </c>
      <c r="AR99" s="55" t="str">
        <f>[1]!obMake(AR$15&amp;"-"&amp;ROW(),"double",P99)</f>
        <v>spread rec-99 
[8038]</v>
      </c>
      <c r="AS99" s="55" t="str">
        <f>[1]!obMake(AS$15&amp;"-"&amp;ROW(),"String",Q99)</f>
        <v>discount rec-99 
[9160]</v>
      </c>
      <c r="AT99" s="55" t="str">
        <f>[1]!obCall(AT$15&amp;"-"&amp;ROW(),obLibs&amp;"net.finmath.time.ScheduleGenerator","createScheduleFromConventions",$H$8,$AG99,$AK99:$AL99,[1]!obMake("","String",$U99),[1]!obMake("","String",$V99),$H$9,[1]!obMake("","String",$L99),$H$10,[1]!obMake("","int",$X99),[1]!obMake("","int",$Y99))</f>
        <v>tenor pay-99 
[12494]</v>
      </c>
      <c r="AU99" s="55" t="str">
        <f>[1]!obMake(AU$15&amp;"-"&amp;ROW(),"String",Z99)</f>
        <v>forward pay-99 
[8591]</v>
      </c>
      <c r="AV99" s="55" t="str">
        <f>[1]!obMake(AV$15&amp;"-"&amp;ROW(),"double",AA99)</f>
        <v>spread pay-99 
[8037]</v>
      </c>
      <c r="AW99" s="55" t="str">
        <f>[1]!obMake(AW$15&amp;"-"&amp;ROW(),"String",AB99)</f>
        <v>disocunt pay-99 
[9159]</v>
      </c>
      <c r="AX99" s="55" t="str">
        <f>[1]!obMake(AX$15&amp;"-"&amp;ROW(),"String",AD99)</f>
        <v>calibration curve-99 
[9481]</v>
      </c>
      <c r="AY99" s="55" t="str">
        <f>[1]!obMake(AY$15&amp;"-"&amp;ROW(),"double",AE99)</f>
        <v>calibration time-99 
[10981]</v>
      </c>
      <c r="JJ99" s="14"/>
      <c r="JK99" s="14"/>
      <c r="JL99" s="14"/>
      <c r="JM99" s="14"/>
      <c r="JN99" s="14"/>
      <c r="JO99" s="14"/>
    </row>
    <row r="100" spans="1:275" ht="13.2" customHeight="1" x14ac:dyDescent="0.25">
      <c r="A100" s="48" t="str">
        <f t="shared" si="10"/>
        <v>discount-USD-OIS-2Y</v>
      </c>
      <c r="B100" s="49" t="str">
        <f>[1]!obMake("calibItem-"&amp;ROW(),obLibs&amp;"net.finmath.marketdata.calibration.CalibratedCurves$CalibrationSpec",AN100:AY100)</f>
        <v>calibItem-100 
[13414]</v>
      </c>
      <c r="C100" s="49">
        <f>[1]!obGet([1]!obCall("",[1]!obCall("",$B$11,"getCalibrationProductForSpec",B100),"getValue",[1]!obCall("",$B$11,"getModel")))</f>
        <v>2.2204460492503131E-16</v>
      </c>
      <c r="D100" s="14" t="str">
        <f t="shared" si="11"/>
        <v>discount-USD-OIS-2Y</v>
      </c>
      <c r="E100" s="14" t="s">
        <v>125</v>
      </c>
      <c r="F100" s="40">
        <v>2</v>
      </c>
      <c r="H100" s="40" t="s">
        <v>105</v>
      </c>
      <c r="I100" s="40" t="s">
        <v>129</v>
      </c>
      <c r="J100" s="40" t="s">
        <v>110</v>
      </c>
      <c r="K100" s="40" t="s">
        <v>130</v>
      </c>
      <c r="L100" s="40" t="s">
        <v>109</v>
      </c>
      <c r="M100" s="40">
        <v>0</v>
      </c>
      <c r="N100" s="40">
        <v>0</v>
      </c>
      <c r="O100" s="33" t="s">
        <v>153</v>
      </c>
      <c r="P100" s="40">
        <v>0</v>
      </c>
      <c r="Q100" s="33" t="s">
        <v>153</v>
      </c>
      <c r="S100" s="40" t="s">
        <v>105</v>
      </c>
      <c r="T100" s="40" t="str">
        <f t="shared" si="12"/>
        <v>2Y</v>
      </c>
      <c r="U100" s="40" t="s">
        <v>110</v>
      </c>
      <c r="V100" s="40" t="s">
        <v>108</v>
      </c>
      <c r="W100" s="40" t="s">
        <v>109</v>
      </c>
      <c r="X100" s="40">
        <v>0</v>
      </c>
      <c r="Y100" s="40">
        <v>0</v>
      </c>
      <c r="Z100" s="33" t="str">
        <f>""</f>
        <v/>
      </c>
      <c r="AA100" s="51">
        <v>1.4499999999999999E-3</v>
      </c>
      <c r="AB100" s="33" t="s">
        <v>153</v>
      </c>
      <c r="AC100" s="53"/>
      <c r="AD100" s="33" t="str">
        <f t="shared" si="13"/>
        <v>discount-USD-OIS</v>
      </c>
      <c r="AE100" s="54">
        <f>[1]!obGet([1]!obCall("",AP100,IF(OR(AD100=Q100,AD100=AB100),"getPayment","getFixing"),[1]!obMake("","int",[1]!obGet([1]!obCall("",AP100,"getNumberOfPeriods"))-1)))</f>
        <v>2.010958904109589</v>
      </c>
      <c r="AG100" s="55" t="str">
        <f>[1]!obMake(AG$15&amp;"-"&amp;ROW(),"int",$F100)</f>
        <v>spot date-100 
[8589]</v>
      </c>
      <c r="AH100" s="55" t="str">
        <f>[1]!obMake(AH$15&amp;"-"&amp;ROW(),"String",$H100)</f>
        <v>start offset rec-100 
[8036]</v>
      </c>
      <c r="AI100" s="55" t="str">
        <f>[1]!obMake(AI$15&amp;"-"&amp;ROW(),"String",$I100)</f>
        <v>maturity rec-100 
[9158]</v>
      </c>
      <c r="AK100" s="55" t="str">
        <f>[1]!obMake(AK$15&amp;"-"&amp;ROW(),"String",$S100)</f>
        <v>start offset pay-100 
[9698]</v>
      </c>
      <c r="AL100" s="55" t="str">
        <f>[1]!obMake(AL$15&amp;"-"&amp;ROW(),"String",$T100)</f>
        <v>maturity pay-100 
[8588]</v>
      </c>
      <c r="AN100" s="55" t="str">
        <f>[1]!obMake(AN$15&amp;"-"&amp;ROW(),"String",D100)</f>
        <v>symbol-100 
[8035]</v>
      </c>
      <c r="AO100" s="55" t="str">
        <f>[1]!obMake(AO$15&amp;"-"&amp;ROW(),"String",E100)</f>
        <v>type-100 
[9157]</v>
      </c>
      <c r="AP100" s="55" t="str">
        <f>[1]!obCall(AP$15&amp;"-"&amp;ROW(),obLibs&amp;"net.finmath.time.ScheduleGenerator","createScheduleFromConventions",$H$8,$AG100,$AH100:$AI100,[1]!obMake("","String",$J100),[1]!obMake("","String",$K100),$H$9,[1]!obMake("","String",$L100),$H$10,[1]!obMake("","int",$M100),[1]!obMake("","int",$N100))</f>
        <v>tenor rec-100 
[12588]</v>
      </c>
      <c r="AQ100" s="55" t="str">
        <f>[1]!obMake(AQ$15&amp;"-"&amp;ROW(),"String",O100)</f>
        <v>forward rec-100 
[8587]</v>
      </c>
      <c r="AR100" s="55" t="str">
        <f>[1]!obMake(AR$15&amp;"-"&amp;ROW(),"double",P100)</f>
        <v>spread rec-100 
[8034]</v>
      </c>
      <c r="AS100" s="55" t="str">
        <f>[1]!obMake(AS$15&amp;"-"&amp;ROW(),"String",Q100)</f>
        <v>discount rec-100 
[9156]</v>
      </c>
      <c r="AT100" s="55" t="str">
        <f>[1]!obCall(AT$15&amp;"-"&amp;ROW(),obLibs&amp;"net.finmath.time.ScheduleGenerator","createScheduleFromConventions",$H$8,$AG100,$AK100:$AL100,[1]!obMake("","String",$U100),[1]!obMake("","String",$V100),$H$9,[1]!obMake("","String",$L100),$H$10,[1]!obMake("","int",$X100),[1]!obMake("","int",$Y100))</f>
        <v>tenor pay-100 
[13413]</v>
      </c>
      <c r="AU100" s="55" t="str">
        <f>[1]!obMake(AU$15&amp;"-"&amp;ROW(),"String",Z100)</f>
        <v>forward pay-100 
[8586]</v>
      </c>
      <c r="AV100" s="55" t="str">
        <f>[1]!obMake(AV$15&amp;"-"&amp;ROW(),"double",AA100)</f>
        <v>spread pay-100 
[8033]</v>
      </c>
      <c r="AW100" s="55" t="str">
        <f>[1]!obMake(AW$15&amp;"-"&amp;ROW(),"String",AB100)</f>
        <v>disocunt pay-100 
[9155]</v>
      </c>
      <c r="AX100" s="55" t="str">
        <f>[1]!obMake(AX$15&amp;"-"&amp;ROW(),"String",AD100)</f>
        <v>calibration curve-100 
[9732]</v>
      </c>
      <c r="AY100" s="55" t="str">
        <f>[1]!obMake(AY$15&amp;"-"&amp;ROW(),"double",AE100)</f>
        <v>calibration time-100 
[12592]</v>
      </c>
      <c r="JJ100" s="14"/>
      <c r="JK100" s="14"/>
      <c r="JL100" s="14"/>
      <c r="JM100" s="14"/>
      <c r="JN100" s="14"/>
      <c r="JO100" s="14"/>
    </row>
    <row r="101" spans="1:275" ht="13.2" customHeight="1" x14ac:dyDescent="0.25">
      <c r="A101" s="48" t="str">
        <f t="shared" si="10"/>
        <v>discount-USD-OIS-3Y</v>
      </c>
      <c r="B101" s="49" t="str">
        <f>[1]!obMake("calibItem-"&amp;ROW(),obLibs&amp;"net.finmath.marketdata.calibration.CalibratedCurves$CalibrationSpec",AN101:AY101)</f>
        <v>calibItem-101 
[13335]</v>
      </c>
      <c r="C101" s="49">
        <f>[1]!obGet([1]!obCall("",[1]!obCall("",$B$11,"getCalibrationProductForSpec",B101),"getValue",[1]!obCall("",$B$11,"getModel")))</f>
        <v>4.4408920985006262E-16</v>
      </c>
      <c r="D101" s="14" t="str">
        <f t="shared" si="11"/>
        <v>discount-USD-OIS-3Y</v>
      </c>
      <c r="E101" s="14" t="s">
        <v>125</v>
      </c>
      <c r="F101" s="40">
        <v>2</v>
      </c>
      <c r="H101" s="40" t="s">
        <v>105</v>
      </c>
      <c r="I101" s="40" t="s">
        <v>131</v>
      </c>
      <c r="J101" s="40" t="s">
        <v>110</v>
      </c>
      <c r="K101" s="40" t="s">
        <v>130</v>
      </c>
      <c r="L101" s="40" t="s">
        <v>109</v>
      </c>
      <c r="M101" s="40">
        <v>0</v>
      </c>
      <c r="N101" s="40">
        <v>0</v>
      </c>
      <c r="O101" s="33" t="s">
        <v>153</v>
      </c>
      <c r="P101" s="40">
        <v>0</v>
      </c>
      <c r="Q101" s="33" t="s">
        <v>153</v>
      </c>
      <c r="S101" s="40" t="s">
        <v>105</v>
      </c>
      <c r="T101" s="40" t="str">
        <f t="shared" si="12"/>
        <v>3Y</v>
      </c>
      <c r="U101" s="40" t="s">
        <v>110</v>
      </c>
      <c r="V101" s="40" t="s">
        <v>108</v>
      </c>
      <c r="W101" s="40" t="s">
        <v>109</v>
      </c>
      <c r="X101" s="40">
        <v>0</v>
      </c>
      <c r="Y101" s="40">
        <v>0</v>
      </c>
      <c r="Z101" s="33" t="str">
        <f>""</f>
        <v/>
      </c>
      <c r="AA101" s="51">
        <v>1.9499999999999999E-3</v>
      </c>
      <c r="AB101" s="33" t="s">
        <v>153</v>
      </c>
      <c r="AC101" s="53"/>
      <c r="AD101" s="33" t="str">
        <f t="shared" si="13"/>
        <v>discount-USD-OIS</v>
      </c>
      <c r="AE101" s="54">
        <f>[1]!obGet([1]!obCall("",AP101,IF(OR(AD101=Q101,AD101=AB101),"getPayment","getFixing"),[1]!obMake("","int",[1]!obGet([1]!obCall("",AP101,"getNumberOfPeriods"))-1)))</f>
        <v>3.0082191780821916</v>
      </c>
      <c r="AG101" s="55" t="str">
        <f>[1]!obMake(AG$15&amp;"-"&amp;ROW(),"int",$F101)</f>
        <v>spot date-101 
[8584]</v>
      </c>
      <c r="AH101" s="55" t="str">
        <f>[1]!obMake(AH$15&amp;"-"&amp;ROW(),"String",$H101)</f>
        <v>start offset rec-101 
[8032]</v>
      </c>
      <c r="AI101" s="55" t="str">
        <f>[1]!obMake(AI$15&amp;"-"&amp;ROW(),"String",$I101)</f>
        <v>maturity rec-101 
[9154]</v>
      </c>
      <c r="AK101" s="55" t="str">
        <f>[1]!obMake(AK$15&amp;"-"&amp;ROW(),"String",$S101)</f>
        <v>start offset pay-101 
[9608]</v>
      </c>
      <c r="AL101" s="55" t="str">
        <f>[1]!obMake(AL$15&amp;"-"&amp;ROW(),"String",$T101)</f>
        <v>maturity pay-101 
[8583]</v>
      </c>
      <c r="AN101" s="55" t="str">
        <f>[1]!obMake(AN$15&amp;"-"&amp;ROW(),"String",D101)</f>
        <v>symbol-101 
[8031]</v>
      </c>
      <c r="AO101" s="55" t="str">
        <f>[1]!obMake(AO$15&amp;"-"&amp;ROW(),"String",E101)</f>
        <v>type-101 
[9153]</v>
      </c>
      <c r="AP101" s="55" t="str">
        <f>[1]!obCall(AP$15&amp;"-"&amp;ROW(),obLibs&amp;"net.finmath.time.ScheduleGenerator","createScheduleFromConventions",$H$8,$AG101,$AH101:$AI101,[1]!obMake("","String",$J101),[1]!obMake("","String",$K101),$H$9,[1]!obMake("","String",$L101),$H$10,[1]!obMake("","int",$M101),[1]!obMake("","int",$N101))</f>
        <v>tenor rec-101 
[12458]</v>
      </c>
      <c r="AQ101" s="55" t="str">
        <f>[1]!obMake(AQ$15&amp;"-"&amp;ROW(),"String",O101)</f>
        <v>forward rec-101 
[8582]</v>
      </c>
      <c r="AR101" s="55" t="str">
        <f>[1]!obMake(AR$15&amp;"-"&amp;ROW(),"double",P101)</f>
        <v>spread rec-101 
[8030]</v>
      </c>
      <c r="AS101" s="55" t="str">
        <f>[1]!obMake(AS$15&amp;"-"&amp;ROW(),"String",Q101)</f>
        <v>discount rec-101 
[9152]</v>
      </c>
      <c r="AT101" s="55" t="str">
        <f>[1]!obCall(AT$15&amp;"-"&amp;ROW(),obLibs&amp;"net.finmath.time.ScheduleGenerator","createScheduleFromConventions",$H$8,$AG101,$AK101:$AL101,[1]!obMake("","String",$U101),[1]!obMake("","String",$V101),$H$9,[1]!obMake("","String",$L101),$H$10,[1]!obMake("","int",$X101),[1]!obMake("","int",$Y101))</f>
        <v>tenor pay-101 
[13334]</v>
      </c>
      <c r="AU101" s="55" t="str">
        <f>[1]!obMake(AU$15&amp;"-"&amp;ROW(),"String",Z101)</f>
        <v>forward pay-101 
[8581]</v>
      </c>
      <c r="AV101" s="55" t="str">
        <f>[1]!obMake(AV$15&amp;"-"&amp;ROW(),"double",AA101)</f>
        <v>spread pay-101 
[8029]</v>
      </c>
      <c r="AW101" s="55" t="str">
        <f>[1]!obMake(AW$15&amp;"-"&amp;ROW(),"String",AB101)</f>
        <v>disocunt pay-101 
[9151]</v>
      </c>
      <c r="AX101" s="55" t="str">
        <f>[1]!obMake(AX$15&amp;"-"&amp;ROW(),"String",AD101)</f>
        <v>calibration curve-101 
[9826]</v>
      </c>
      <c r="AY101" s="55" t="str">
        <f>[1]!obMake(AY$15&amp;"-"&amp;ROW(),"double",AE101)</f>
        <v>calibration time-101 
[12462]</v>
      </c>
      <c r="JJ101" s="14"/>
      <c r="JK101" s="14"/>
      <c r="JL101" s="14"/>
      <c r="JM101" s="14"/>
      <c r="JN101" s="14"/>
      <c r="JO101" s="14"/>
    </row>
    <row r="102" spans="1:275" ht="13.2" customHeight="1" x14ac:dyDescent="0.25">
      <c r="A102" s="48" t="str">
        <f t="shared" si="10"/>
        <v>discount-USD-OIS-4Y</v>
      </c>
      <c r="B102" s="49" t="str">
        <f>[1]!obMake("calibItem-"&amp;ROW(),obLibs&amp;"net.finmath.marketdata.calibration.CalibratedCurves$CalibrationSpec",AN102:AY102)</f>
        <v>calibItem-102 
[12530]</v>
      </c>
      <c r="C102" s="49">
        <f>[1]!obGet([1]!obCall("",[1]!obCall("",$B$11,"getCalibrationProductForSpec",B102),"getValue",[1]!obCall("",$B$11,"getModel")))</f>
        <v>2.2204460492503131E-16</v>
      </c>
      <c r="D102" s="14" t="str">
        <f t="shared" si="11"/>
        <v>discount-USD-OIS-4Y</v>
      </c>
      <c r="E102" s="14" t="s">
        <v>125</v>
      </c>
      <c r="F102" s="40">
        <v>2</v>
      </c>
      <c r="H102" s="40" t="s">
        <v>105</v>
      </c>
      <c r="I102" s="40" t="s">
        <v>132</v>
      </c>
      <c r="J102" s="40" t="s">
        <v>110</v>
      </c>
      <c r="K102" s="40" t="s">
        <v>130</v>
      </c>
      <c r="L102" s="40" t="s">
        <v>109</v>
      </c>
      <c r="M102" s="40">
        <v>0</v>
      </c>
      <c r="N102" s="40">
        <v>0</v>
      </c>
      <c r="O102" s="33" t="s">
        <v>153</v>
      </c>
      <c r="P102" s="40">
        <v>0</v>
      </c>
      <c r="Q102" s="33" t="s">
        <v>153</v>
      </c>
      <c r="S102" s="40" t="s">
        <v>105</v>
      </c>
      <c r="T102" s="40" t="str">
        <f t="shared" si="12"/>
        <v>4Y</v>
      </c>
      <c r="U102" s="40" t="s">
        <v>110</v>
      </c>
      <c r="V102" s="40" t="s">
        <v>108</v>
      </c>
      <c r="W102" s="40" t="s">
        <v>109</v>
      </c>
      <c r="X102" s="40">
        <v>0</v>
      </c>
      <c r="Y102" s="40">
        <v>0</v>
      </c>
      <c r="Z102" s="33" t="str">
        <f>""</f>
        <v/>
      </c>
      <c r="AA102" s="51">
        <v>3.15E-3</v>
      </c>
      <c r="AB102" s="33" t="s">
        <v>153</v>
      </c>
      <c r="AC102" s="53"/>
      <c r="AD102" s="33" t="str">
        <f t="shared" si="13"/>
        <v>discount-USD-OIS</v>
      </c>
      <c r="AE102" s="54">
        <f>[1]!obGet([1]!obCall("",AP102,IF(OR(AD102=Q102,AD102=AB102),"getPayment","getFixing"),[1]!obMake("","int",[1]!obGet([1]!obCall("",AP102,"getNumberOfPeriods"))-1)))</f>
        <v>4.0082191780821921</v>
      </c>
      <c r="AG102" s="55" t="str">
        <f>[1]!obMake(AG$15&amp;"-"&amp;ROW(),"int",$F102)</f>
        <v>spot date-102 
[8579]</v>
      </c>
      <c r="AH102" s="55" t="str">
        <f>[1]!obMake(AH$15&amp;"-"&amp;ROW(),"String",$H102)</f>
        <v>start offset rec-102 
[8028]</v>
      </c>
      <c r="AI102" s="55" t="str">
        <f>[1]!obMake(AI$15&amp;"-"&amp;ROW(),"String",$I102)</f>
        <v>maturity rec-102 
[9150]</v>
      </c>
      <c r="AK102" s="55" t="str">
        <f>[1]!obMake(AK$15&amp;"-"&amp;ROW(),"String",$S102)</f>
        <v>start offset pay-102 
[9480]</v>
      </c>
      <c r="AL102" s="55" t="str">
        <f>[1]!obMake(AL$15&amp;"-"&amp;ROW(),"String",$T102)</f>
        <v>maturity pay-102 
[8578]</v>
      </c>
      <c r="AN102" s="55" t="str">
        <f>[1]!obMake(AN$15&amp;"-"&amp;ROW(),"String",D102)</f>
        <v>symbol-102 
[8027]</v>
      </c>
      <c r="AO102" s="55" t="str">
        <f>[1]!obMake(AO$15&amp;"-"&amp;ROW(),"String",E102)</f>
        <v>type-102 
[9149]</v>
      </c>
      <c r="AP102" s="55" t="str">
        <f>[1]!obCall(AP$15&amp;"-"&amp;ROW(),obLibs&amp;"net.finmath.time.ScheduleGenerator","createScheduleFromConventions",$H$8,$AG102,$AH102:$AI102,[1]!obMake("","String",$J102),[1]!obMake("","String",$K102),$H$9,[1]!obMake("","String",$L102),$H$10,[1]!obMake("","int",$M102),[1]!obMake("","int",$N102))</f>
        <v>tenor rec-102 
[12525]</v>
      </c>
      <c r="AQ102" s="55" t="str">
        <f>[1]!obMake(AQ$15&amp;"-"&amp;ROW(),"String",O102)</f>
        <v>forward rec-102 
[8577]</v>
      </c>
      <c r="AR102" s="55" t="str">
        <f>[1]!obMake(AR$15&amp;"-"&amp;ROW(),"double",P102)</f>
        <v>spread rec-102 
[8026]</v>
      </c>
      <c r="AS102" s="55" t="str">
        <f>[1]!obMake(AS$15&amp;"-"&amp;ROW(),"String",Q102)</f>
        <v>discount rec-102 
[9148]</v>
      </c>
      <c r="AT102" s="55" t="str">
        <f>[1]!obCall(AT$15&amp;"-"&amp;ROW(),obLibs&amp;"net.finmath.time.ScheduleGenerator","createScheduleFromConventions",$H$8,$AG102,$AK102:$AL102,[1]!obMake("","String",$U102),[1]!obMake("","String",$V102),$H$9,[1]!obMake("","String",$L102),$H$10,[1]!obMake("","int",$X102),[1]!obMake("","int",$Y102))</f>
        <v>tenor pay-102 
[12488]</v>
      </c>
      <c r="AU102" s="55" t="str">
        <f>[1]!obMake(AU$15&amp;"-"&amp;ROW(),"String",Z102)</f>
        <v>forward pay-102 
[8576]</v>
      </c>
      <c r="AV102" s="55" t="str">
        <f>[1]!obMake(AV$15&amp;"-"&amp;ROW(),"double",AA102)</f>
        <v>spread pay-102 
[8025]</v>
      </c>
      <c r="AW102" s="55" t="str">
        <f>[1]!obMake(AW$15&amp;"-"&amp;ROW(),"String",AB102)</f>
        <v>disocunt pay-102 
[9147]</v>
      </c>
      <c r="AX102" s="55" t="str">
        <f>[1]!obMake(AX$15&amp;"-"&amp;ROW(),"String",AD102)</f>
        <v>calibration curve-102 
[9607]</v>
      </c>
      <c r="AY102" s="55" t="str">
        <f>[1]!obMake(AY$15&amp;"-"&amp;ROW(),"double",AE102)</f>
        <v>calibration time-102 
[12529]</v>
      </c>
      <c r="JJ102" s="14"/>
      <c r="JK102" s="14"/>
      <c r="JL102" s="14"/>
      <c r="JM102" s="14"/>
      <c r="JN102" s="14"/>
      <c r="JO102" s="14"/>
    </row>
    <row r="103" spans="1:275" ht="13.2" customHeight="1" x14ac:dyDescent="0.25">
      <c r="A103" s="48" t="str">
        <f t="shared" si="10"/>
        <v>discount-USD-OIS-5Y</v>
      </c>
      <c r="B103" s="49" t="str">
        <f>[1]!obMake("calibItem-"&amp;ROW(),obLibs&amp;"net.finmath.marketdata.calibration.CalibratedCurves$CalibrationSpec",AN103:AY103)</f>
        <v>calibItem-103 
[13353]</v>
      </c>
      <c r="C103" s="49">
        <f>[1]!obGet([1]!obCall("",[1]!obCall("",$B$11,"getCalibrationProductForSpec",B103),"getValue",[1]!obCall("",$B$11,"getModel")))</f>
        <v>4.4408920985006262E-16</v>
      </c>
      <c r="D103" s="14" t="str">
        <f t="shared" si="11"/>
        <v>discount-USD-OIS-5Y</v>
      </c>
      <c r="E103" s="14" t="s">
        <v>125</v>
      </c>
      <c r="F103" s="40">
        <v>2</v>
      </c>
      <c r="H103" s="40" t="s">
        <v>105</v>
      </c>
      <c r="I103" s="40" t="s">
        <v>133</v>
      </c>
      <c r="J103" s="40" t="s">
        <v>110</v>
      </c>
      <c r="K103" s="40" t="s">
        <v>130</v>
      </c>
      <c r="L103" s="40" t="s">
        <v>109</v>
      </c>
      <c r="M103" s="40">
        <v>0</v>
      </c>
      <c r="N103" s="40">
        <v>0</v>
      </c>
      <c r="O103" s="33" t="s">
        <v>153</v>
      </c>
      <c r="P103" s="40">
        <v>0</v>
      </c>
      <c r="Q103" s="33" t="s">
        <v>153</v>
      </c>
      <c r="S103" s="40" t="s">
        <v>105</v>
      </c>
      <c r="T103" s="40" t="str">
        <f t="shared" si="12"/>
        <v>5Y</v>
      </c>
      <c r="U103" s="40" t="s">
        <v>110</v>
      </c>
      <c r="V103" s="40" t="s">
        <v>108</v>
      </c>
      <c r="W103" s="40" t="s">
        <v>109</v>
      </c>
      <c r="X103" s="40">
        <v>0</v>
      </c>
      <c r="Y103" s="40">
        <v>0</v>
      </c>
      <c r="Z103" s="33" t="str">
        <f>""</f>
        <v/>
      </c>
      <c r="AA103" s="51">
        <v>4.81E-3</v>
      </c>
      <c r="AB103" s="33" t="s">
        <v>153</v>
      </c>
      <c r="AC103" s="53"/>
      <c r="AD103" s="33" t="str">
        <f t="shared" si="13"/>
        <v>discount-USD-OIS</v>
      </c>
      <c r="AE103" s="54">
        <f>[1]!obGet([1]!obCall("",AP103,IF(OR(AD103=Q103,AD103=AB103),"getPayment","getFixing"),[1]!obMake("","int",[1]!obGet([1]!obCall("",AP103,"getNumberOfPeriods"))-1)))</f>
        <v>5.0109589041095894</v>
      </c>
      <c r="AG103" s="55" t="str">
        <f>[1]!obMake(AG$15&amp;"-"&amp;ROW(),"int",$F103)</f>
        <v>spot date-103 
[8574]</v>
      </c>
      <c r="AH103" s="55" t="str">
        <f>[1]!obMake(AH$15&amp;"-"&amp;ROW(),"String",$H103)</f>
        <v>start offset rec-103 
[8024]</v>
      </c>
      <c r="AI103" s="55" t="str">
        <f>[1]!obMake(AI$15&amp;"-"&amp;ROW(),"String",$I103)</f>
        <v>maturity rec-103 
[9146]</v>
      </c>
      <c r="AK103" s="55" t="str">
        <f>[1]!obMake(AK$15&amp;"-"&amp;ROW(),"String",$S103)</f>
        <v>start offset pay-103 
[9731]</v>
      </c>
      <c r="AL103" s="55" t="str">
        <f>[1]!obMake(AL$15&amp;"-"&amp;ROW(),"String",$T103)</f>
        <v>maturity pay-103 
[8573]</v>
      </c>
      <c r="AN103" s="55" t="str">
        <f>[1]!obMake(AN$15&amp;"-"&amp;ROW(),"String",D103)</f>
        <v>symbol-103 
[8023]</v>
      </c>
      <c r="AO103" s="55" t="str">
        <f>[1]!obMake(AO$15&amp;"-"&amp;ROW(),"String",E103)</f>
        <v>type-103 
[9145]</v>
      </c>
      <c r="AP103" s="55" t="str">
        <f>[1]!obCall(AP$15&amp;"-"&amp;ROW(),obLibs&amp;"net.finmath.time.ScheduleGenerator","createScheduleFromConventions",$H$8,$AG103,$AH103:$AI103,[1]!obMake("","String",$J103),[1]!obMake("","String",$K103),$H$9,[1]!obMake("","String",$L103),$H$10,[1]!obMake("","int",$M103),[1]!obMake("","int",$N103))</f>
        <v>tenor rec-103 
[13348]</v>
      </c>
      <c r="AQ103" s="55" t="str">
        <f>[1]!obMake(AQ$15&amp;"-"&amp;ROW(),"String",O103)</f>
        <v>forward rec-103 
[8572]</v>
      </c>
      <c r="AR103" s="55" t="str">
        <f>[1]!obMake(AR$15&amp;"-"&amp;ROW(),"double",P103)</f>
        <v>spread rec-103 
[8022]</v>
      </c>
      <c r="AS103" s="55" t="str">
        <f>[1]!obMake(AS$15&amp;"-"&amp;ROW(),"String",Q103)</f>
        <v>discount rec-103 
[9144]</v>
      </c>
      <c r="AT103" s="55" t="str">
        <f>[1]!obCall(AT$15&amp;"-"&amp;ROW(),obLibs&amp;"net.finmath.time.ScheduleGenerator","createScheduleFromConventions",$H$8,$AG103,$AK103:$AL103,[1]!obMake("","String",$U103),[1]!obMake("","String",$V103),$H$9,[1]!obMake("","String",$L103),$H$10,[1]!obMake("","int",$X103),[1]!obMake("","int",$Y103))</f>
        <v>tenor pay-103 
[10958]</v>
      </c>
      <c r="AU103" s="55" t="str">
        <f>[1]!obMake(AU$15&amp;"-"&amp;ROW(),"String",Z103)</f>
        <v>forward pay-103 
[8571]</v>
      </c>
      <c r="AV103" s="55" t="str">
        <f>[1]!obMake(AV$15&amp;"-"&amp;ROW(),"double",AA103)</f>
        <v>spread pay-103 
[8021]</v>
      </c>
      <c r="AW103" s="55" t="str">
        <f>[1]!obMake(AW$15&amp;"-"&amp;ROW(),"String",AB103)</f>
        <v>disocunt pay-103 
[9143]</v>
      </c>
      <c r="AX103" s="55" t="str">
        <f>[1]!obMake(AX$15&amp;"-"&amp;ROW(),"String",AD103)</f>
        <v>calibration curve-103 
[9479]</v>
      </c>
      <c r="AY103" s="55" t="str">
        <f>[1]!obMake(AY$15&amp;"-"&amp;ROW(),"double",AE103)</f>
        <v>calibration time-103 
[13352]</v>
      </c>
      <c r="JJ103" s="14"/>
      <c r="JK103" s="14"/>
      <c r="JL103" s="14"/>
      <c r="JM103" s="14"/>
      <c r="JN103" s="14"/>
      <c r="JO103" s="14"/>
    </row>
    <row r="104" spans="1:275" ht="13.2" customHeight="1" x14ac:dyDescent="0.25">
      <c r="A104" s="48" t="str">
        <f t="shared" si="10"/>
        <v>discount-USD-OIS-7Y</v>
      </c>
      <c r="B104" s="49" t="str">
        <f>[1]!obMake("calibItem-"&amp;ROW(),obLibs&amp;"net.finmath.marketdata.calibration.CalibratedCurves$CalibrationSpec",AN104:AY104)</f>
        <v>calibItem-104 
[13829]</v>
      </c>
      <c r="C104" s="49">
        <f>[1]!obGet([1]!obCall("",[1]!obCall("",$B$11,"getCalibrationProductForSpec",B104),"getValue",[1]!obCall("",$B$11,"getModel")))</f>
        <v>3.3306690738754696E-16</v>
      </c>
      <c r="D104" s="14" t="str">
        <f t="shared" si="11"/>
        <v>discount-USD-OIS-7Y</v>
      </c>
      <c r="E104" s="14" t="s">
        <v>125</v>
      </c>
      <c r="F104" s="40">
        <v>2</v>
      </c>
      <c r="H104" s="40" t="s">
        <v>105</v>
      </c>
      <c r="I104" s="40" t="s">
        <v>135</v>
      </c>
      <c r="J104" s="40" t="s">
        <v>110</v>
      </c>
      <c r="K104" s="40" t="s">
        <v>130</v>
      </c>
      <c r="L104" s="40" t="s">
        <v>109</v>
      </c>
      <c r="M104" s="40">
        <v>0</v>
      </c>
      <c r="N104" s="40">
        <v>0</v>
      </c>
      <c r="O104" s="33" t="s">
        <v>153</v>
      </c>
      <c r="P104" s="40">
        <v>0</v>
      </c>
      <c r="Q104" s="33" t="s">
        <v>153</v>
      </c>
      <c r="S104" s="40" t="s">
        <v>105</v>
      </c>
      <c r="T104" s="40" t="str">
        <f t="shared" si="12"/>
        <v>7Y</v>
      </c>
      <c r="U104" s="40" t="s">
        <v>110</v>
      </c>
      <c r="V104" s="40" t="s">
        <v>108</v>
      </c>
      <c r="W104" s="40" t="s">
        <v>109</v>
      </c>
      <c r="X104" s="40">
        <v>0</v>
      </c>
      <c r="Y104" s="40">
        <v>0</v>
      </c>
      <c r="Z104" s="33" t="str">
        <f>""</f>
        <v/>
      </c>
      <c r="AA104" s="51">
        <v>8.4100000000000008E-3</v>
      </c>
      <c r="AB104" s="33" t="s">
        <v>153</v>
      </c>
      <c r="AC104" s="53"/>
      <c r="AD104" s="33" t="str">
        <f t="shared" si="13"/>
        <v>discount-USD-OIS</v>
      </c>
      <c r="AE104" s="54">
        <f>[1]!obGet([1]!obCall("",AP104,IF(OR(AD104=Q104,AD104=AB104),"getPayment","getFixing"),[1]!obMake("","int",[1]!obGet([1]!obCall("",AP104,"getNumberOfPeriods"))-1)))</f>
        <v>7.0164383561643833</v>
      </c>
      <c r="AG104" s="55" t="str">
        <f>[1]!obMake(AG$15&amp;"-"&amp;ROW(),"int",$F104)</f>
        <v>spot date-104 
[8569]</v>
      </c>
      <c r="AH104" s="55" t="str">
        <f>[1]!obMake(AH$15&amp;"-"&amp;ROW(),"String",$H104)</f>
        <v>start offset rec-104 
[8020]</v>
      </c>
      <c r="AI104" s="55" t="str">
        <f>[1]!obMake(AI$15&amp;"-"&amp;ROW(),"String",$I104)</f>
        <v>maturity rec-104 
[9142]</v>
      </c>
      <c r="AK104" s="55" t="str">
        <f>[1]!obMake(AK$15&amp;"-"&amp;ROW(),"String",$S104)</f>
        <v>start offset pay-104 
[9478]</v>
      </c>
      <c r="AL104" s="55" t="str">
        <f>[1]!obMake(AL$15&amp;"-"&amp;ROW(),"String",$T104)</f>
        <v>maturity pay-104 
[8568]</v>
      </c>
      <c r="AN104" s="55" t="str">
        <f>[1]!obMake(AN$15&amp;"-"&amp;ROW(),"String",D104)</f>
        <v>symbol-104 
[8019]</v>
      </c>
      <c r="AO104" s="55" t="str">
        <f>[1]!obMake(AO$15&amp;"-"&amp;ROW(),"String",E104)</f>
        <v>type-104 
[9141]</v>
      </c>
      <c r="AP104" s="55" t="str">
        <f>[1]!obCall(AP$15&amp;"-"&amp;ROW(),obLibs&amp;"net.finmath.time.ScheduleGenerator","createScheduleFromConventions",$H$8,$AG104,$AH104:$AI104,[1]!obMake("","String",$J104),[1]!obMake("","String",$K104),$H$9,[1]!obMake("","String",$L104),$H$10,[1]!obMake("","int",$M104),[1]!obMake("","int",$N104))</f>
        <v>tenor rec-104 
[12716]</v>
      </c>
      <c r="AQ104" s="55" t="str">
        <f>[1]!obMake(AQ$15&amp;"-"&amp;ROW(),"String",O104)</f>
        <v>forward rec-104 
[8567]</v>
      </c>
      <c r="AR104" s="55" t="str">
        <f>[1]!obMake(AR$15&amp;"-"&amp;ROW(),"double",P104)</f>
        <v>spread rec-104 
[8018]</v>
      </c>
      <c r="AS104" s="55" t="str">
        <f>[1]!obMake(AS$15&amp;"-"&amp;ROW(),"String",Q104)</f>
        <v>discount rec-104 
[9140]</v>
      </c>
      <c r="AT104" s="55" t="str">
        <f>[1]!obCall(AT$15&amp;"-"&amp;ROW(),obLibs&amp;"net.finmath.time.ScheduleGenerator","createScheduleFromConventions",$H$8,$AG104,$AK104:$AL104,[1]!obMake("","String",$U104),[1]!obMake("","String",$V104),$H$9,[1]!obMake("","String",$L104),$H$10,[1]!obMake("","int",$X104),[1]!obMake("","int",$Y104))</f>
        <v>tenor pay-104 
[13828]</v>
      </c>
      <c r="AU104" s="55" t="str">
        <f>[1]!obMake(AU$15&amp;"-"&amp;ROW(),"String",Z104)</f>
        <v>forward pay-104 
[8566]</v>
      </c>
      <c r="AV104" s="55" t="str">
        <f>[1]!obMake(AV$15&amp;"-"&amp;ROW(),"double",AA104)</f>
        <v>spread pay-104 
[8017]</v>
      </c>
      <c r="AW104" s="55" t="str">
        <f>[1]!obMake(AW$15&amp;"-"&amp;ROW(),"String",AB104)</f>
        <v>disocunt pay-104 
[9139]</v>
      </c>
      <c r="AX104" s="55" t="str">
        <f>[1]!obMake(AX$15&amp;"-"&amp;ROW(),"String",AD104)</f>
        <v>calibration curve-104 
[9477]</v>
      </c>
      <c r="AY104" s="55" t="str">
        <f>[1]!obMake(AY$15&amp;"-"&amp;ROW(),"double",AE104)</f>
        <v>calibration time-104 
[12720]</v>
      </c>
      <c r="JJ104" s="14"/>
      <c r="JK104" s="14"/>
      <c r="JL104" s="14"/>
      <c r="JM104" s="14"/>
      <c r="JN104" s="14"/>
      <c r="JO104" s="14"/>
    </row>
    <row r="105" spans="1:275" ht="13.2" customHeight="1" x14ac:dyDescent="0.25">
      <c r="A105" s="48" t="str">
        <f t="shared" si="10"/>
        <v>discount-USD-OIS-8Y</v>
      </c>
      <c r="B105" s="49" t="str">
        <f>[1]!obMake("calibItem-"&amp;ROW(),obLibs&amp;"net.finmath.marketdata.calibration.CalibratedCurves$CalibrationSpec",AN105:AY105)</f>
        <v>calibItem-105 
[12108]</v>
      </c>
      <c r="C105" s="49">
        <f>[1]!obGet([1]!obCall("",[1]!obCall("",$B$11,"getCalibrationProductForSpec",B105),"getValue",[1]!obCall("",$B$11,"getModel")))</f>
        <v>5.5511151231257827E-16</v>
      </c>
      <c r="D105" s="14" t="str">
        <f t="shared" si="11"/>
        <v>discount-USD-OIS-8Y</v>
      </c>
      <c r="E105" s="14" t="s">
        <v>125</v>
      </c>
      <c r="F105" s="40">
        <v>2</v>
      </c>
      <c r="H105" s="40" t="s">
        <v>105</v>
      </c>
      <c r="I105" s="40" t="s">
        <v>136</v>
      </c>
      <c r="J105" s="40" t="s">
        <v>110</v>
      </c>
      <c r="K105" s="40" t="s">
        <v>130</v>
      </c>
      <c r="L105" s="40" t="s">
        <v>109</v>
      </c>
      <c r="M105" s="40">
        <v>0</v>
      </c>
      <c r="N105" s="40">
        <v>0</v>
      </c>
      <c r="O105" s="33" t="s">
        <v>153</v>
      </c>
      <c r="P105" s="40">
        <v>0</v>
      </c>
      <c r="Q105" s="33" t="s">
        <v>153</v>
      </c>
      <c r="S105" s="40" t="s">
        <v>105</v>
      </c>
      <c r="T105" s="40" t="str">
        <f t="shared" si="12"/>
        <v>8Y</v>
      </c>
      <c r="U105" s="40" t="s">
        <v>110</v>
      </c>
      <c r="V105" s="40" t="s">
        <v>108</v>
      </c>
      <c r="W105" s="40" t="s">
        <v>109</v>
      </c>
      <c r="X105" s="40">
        <v>0</v>
      </c>
      <c r="Y105" s="40">
        <v>0</v>
      </c>
      <c r="Z105" s="33" t="str">
        <f>""</f>
        <v/>
      </c>
      <c r="AA105" s="51">
        <v>9.9900000000000006E-3</v>
      </c>
      <c r="AB105" s="33" t="s">
        <v>153</v>
      </c>
      <c r="AC105" s="53"/>
      <c r="AD105" s="33" t="str">
        <f t="shared" si="13"/>
        <v>discount-USD-OIS</v>
      </c>
      <c r="AE105" s="54">
        <f>[1]!obGet([1]!obCall("",AP105,IF(OR(AD105=Q105,AD105=AB105),"getPayment","getFixing"),[1]!obMake("","int",[1]!obGet([1]!obCall("",AP105,"getNumberOfPeriods"))-1)))</f>
        <v>8.0136986301369859</v>
      </c>
      <c r="AG105" s="55" t="str">
        <f>[1]!obMake(AG$15&amp;"-"&amp;ROW(),"int",$F105)</f>
        <v>spot date-105 
[8564]</v>
      </c>
      <c r="AH105" s="55" t="str">
        <f>[1]!obMake(AH$15&amp;"-"&amp;ROW(),"String",$H105)</f>
        <v>start offset rec-105 
[8016]</v>
      </c>
      <c r="AI105" s="55" t="str">
        <f>[1]!obMake(AI$15&amp;"-"&amp;ROW(),"String",$I105)</f>
        <v>maturity rec-105 
[9138]</v>
      </c>
      <c r="AK105" s="55" t="str">
        <f>[1]!obMake(AK$15&amp;"-"&amp;ROW(),"String",$S105)</f>
        <v>start offset pay-105 
[9476]</v>
      </c>
      <c r="AL105" s="55" t="str">
        <f>[1]!obMake(AL$15&amp;"-"&amp;ROW(),"String",$T105)</f>
        <v>maturity pay-105 
[8563]</v>
      </c>
      <c r="AN105" s="55" t="str">
        <f>[1]!obMake(AN$15&amp;"-"&amp;ROW(),"String",D105)</f>
        <v>symbol-105 
[8015]</v>
      </c>
      <c r="AO105" s="55" t="str">
        <f>[1]!obMake(AO$15&amp;"-"&amp;ROW(),"String",E105)</f>
        <v>type-105 
[9137]</v>
      </c>
      <c r="AP105" s="55" t="str">
        <f>[1]!obCall(AP$15&amp;"-"&amp;ROW(),obLibs&amp;"net.finmath.time.ScheduleGenerator","createScheduleFromConventions",$H$8,$AG105,$AH105:$AI105,[1]!obMake("","String",$J105),[1]!obMake("","String",$K105),$H$9,[1]!obMake("","String",$L105),$H$10,[1]!obMake("","int",$M105),[1]!obMake("","int",$N105))</f>
        <v>tenor rec-105 
[10915]</v>
      </c>
      <c r="AQ105" s="55" t="str">
        <f>[1]!obMake(AQ$15&amp;"-"&amp;ROW(),"String",O105)</f>
        <v>forward rec-105 
[8562]</v>
      </c>
      <c r="AR105" s="55" t="str">
        <f>[1]!obMake(AR$15&amp;"-"&amp;ROW(),"double",P105)</f>
        <v>spread rec-105 
[8014]</v>
      </c>
      <c r="AS105" s="55" t="str">
        <f>[1]!obMake(AS$15&amp;"-"&amp;ROW(),"String",Q105)</f>
        <v>discount rec-105 
[9136]</v>
      </c>
      <c r="AT105" s="55" t="str">
        <f>[1]!obCall(AT$15&amp;"-"&amp;ROW(),obLibs&amp;"net.finmath.time.ScheduleGenerator","createScheduleFromConventions",$H$8,$AG105,$AK105:$AL105,[1]!obMake("","String",$U105),[1]!obMake("","String",$V105),$H$9,[1]!obMake("","String",$L105),$H$10,[1]!obMake("","int",$X105),[1]!obMake("","int",$Y105))</f>
        <v>tenor pay-105 
[11428]</v>
      </c>
      <c r="AU105" s="55" t="str">
        <f>[1]!obMake(AU$15&amp;"-"&amp;ROW(),"String",Z105)</f>
        <v>forward pay-105 
[8561]</v>
      </c>
      <c r="AV105" s="55" t="str">
        <f>[1]!obMake(AV$15&amp;"-"&amp;ROW(),"double",AA105)</f>
        <v>spread pay-105 
[8013]</v>
      </c>
      <c r="AW105" s="55" t="str">
        <f>[1]!obMake(AW$15&amp;"-"&amp;ROW(),"String",AB105)</f>
        <v>disocunt pay-105 
[9135]</v>
      </c>
      <c r="AX105" s="55" t="str">
        <f>[1]!obMake(AX$15&amp;"-"&amp;ROW(),"String",AD105)</f>
        <v>calibration curve-105 
[9475]</v>
      </c>
      <c r="AY105" s="55" t="str">
        <f>[1]!obMake(AY$15&amp;"-"&amp;ROW(),"double",AE105)</f>
        <v>calibration time-105 
[10919]</v>
      </c>
      <c r="JJ105" s="14"/>
      <c r="JK105" s="14"/>
      <c r="JL105" s="14"/>
      <c r="JM105" s="14"/>
      <c r="JN105" s="14"/>
      <c r="JO105" s="14"/>
    </row>
    <row r="106" spans="1:275" ht="13.2" customHeight="1" x14ac:dyDescent="0.25">
      <c r="A106" s="48" t="str">
        <f t="shared" si="10"/>
        <v>discount-USD-OIS-9Y</v>
      </c>
      <c r="B106" s="49" t="str">
        <f>[1]!obMake("calibItem-"&amp;ROW(),obLibs&amp;"net.finmath.marketdata.calibration.CalibratedCurves$CalibrationSpec",AN106:AY106)</f>
        <v>calibItem-106 
[13425]</v>
      </c>
      <c r="C106" s="49">
        <f>[1]!obGet([1]!obCall("",[1]!obCall("",$B$11,"getCalibrationProductForSpec",B106),"getValue",[1]!obCall("",$B$11,"getModel")))</f>
        <v>-1.1102230246251565E-16</v>
      </c>
      <c r="D106" s="14" t="str">
        <f t="shared" si="11"/>
        <v>discount-USD-OIS-9Y</v>
      </c>
      <c r="E106" s="14" t="s">
        <v>125</v>
      </c>
      <c r="F106" s="40">
        <v>2</v>
      </c>
      <c r="H106" s="40" t="s">
        <v>105</v>
      </c>
      <c r="I106" s="40" t="s">
        <v>137</v>
      </c>
      <c r="J106" s="40" t="s">
        <v>110</v>
      </c>
      <c r="K106" s="40" t="s">
        <v>130</v>
      </c>
      <c r="L106" s="40" t="s">
        <v>109</v>
      </c>
      <c r="M106" s="40">
        <v>0</v>
      </c>
      <c r="N106" s="40">
        <v>0</v>
      </c>
      <c r="O106" s="33" t="s">
        <v>153</v>
      </c>
      <c r="P106" s="40">
        <v>0</v>
      </c>
      <c r="Q106" s="33" t="s">
        <v>153</v>
      </c>
      <c r="S106" s="40" t="s">
        <v>105</v>
      </c>
      <c r="T106" s="40" t="str">
        <f t="shared" si="12"/>
        <v>9Y</v>
      </c>
      <c r="U106" s="40" t="s">
        <v>110</v>
      </c>
      <c r="V106" s="40" t="s">
        <v>108</v>
      </c>
      <c r="W106" s="40" t="s">
        <v>109</v>
      </c>
      <c r="X106" s="40">
        <v>0</v>
      </c>
      <c r="Y106" s="40">
        <v>0</v>
      </c>
      <c r="Z106" s="33" t="str">
        <f>""</f>
        <v/>
      </c>
      <c r="AA106" s="51">
        <v>1.14E-2</v>
      </c>
      <c r="AB106" s="33" t="s">
        <v>153</v>
      </c>
      <c r="AC106" s="53"/>
      <c r="AD106" s="33" t="str">
        <f t="shared" si="13"/>
        <v>discount-USD-OIS</v>
      </c>
      <c r="AE106" s="54">
        <f>[1]!obGet([1]!obCall("",AP106,IF(OR(AD106=Q106,AD106=AB106),"getPayment","getFixing"),[1]!obMake("","int",[1]!obGet([1]!obCall("",AP106,"getNumberOfPeriods"))-1)))</f>
        <v>9.0136986301369859</v>
      </c>
      <c r="AG106" s="55" t="str">
        <f>[1]!obMake(AG$15&amp;"-"&amp;ROW(),"int",$F106)</f>
        <v>spot date-106 
[8559]</v>
      </c>
      <c r="AH106" s="55" t="str">
        <f>[1]!obMake(AH$15&amp;"-"&amp;ROW(),"String",$H106)</f>
        <v>start offset rec-106 
[8012]</v>
      </c>
      <c r="AI106" s="55" t="str">
        <f>[1]!obMake(AI$15&amp;"-"&amp;ROW(),"String",$I106)</f>
        <v>maturity rec-106 
[9134]</v>
      </c>
      <c r="AK106" s="55" t="str">
        <f>[1]!obMake(AK$15&amp;"-"&amp;ROW(),"String",$S106)</f>
        <v>start offset pay-106 
[9474]</v>
      </c>
      <c r="AL106" s="55" t="str">
        <f>[1]!obMake(AL$15&amp;"-"&amp;ROW(),"String",$T106)</f>
        <v>maturity pay-106 
[8558]</v>
      </c>
      <c r="AN106" s="55" t="str">
        <f>[1]!obMake(AN$15&amp;"-"&amp;ROW(),"String",D106)</f>
        <v>symbol-106 
[8011]</v>
      </c>
      <c r="AO106" s="55" t="str">
        <f>[1]!obMake(AO$15&amp;"-"&amp;ROW(),"String",E106)</f>
        <v>type-106 
[9133]</v>
      </c>
      <c r="AP106" s="55" t="str">
        <f>[1]!obCall(AP$15&amp;"-"&amp;ROW(),obLibs&amp;"net.finmath.time.ScheduleGenerator","createScheduleFromConventions",$H$8,$AG106,$AH106:$AI106,[1]!obMake("","String",$J106),[1]!obMake("","String",$K106),$H$9,[1]!obMake("","String",$L106),$H$10,[1]!obMake("","int",$M106),[1]!obMake("","int",$N106))</f>
        <v>tenor rec-106 
[13420]</v>
      </c>
      <c r="AQ106" s="55" t="str">
        <f>[1]!obMake(AQ$15&amp;"-"&amp;ROW(),"String",O106)</f>
        <v>forward rec-106 
[8557]</v>
      </c>
      <c r="AR106" s="55" t="str">
        <f>[1]!obMake(AR$15&amp;"-"&amp;ROW(),"double",P106)</f>
        <v>spread rec-106 
[8010]</v>
      </c>
      <c r="AS106" s="55" t="str">
        <f>[1]!obMake(AS$15&amp;"-"&amp;ROW(),"String",Q106)</f>
        <v>discount rec-106 
[9132]</v>
      </c>
      <c r="AT106" s="55" t="str">
        <f>[1]!obCall(AT$15&amp;"-"&amp;ROW(),obLibs&amp;"net.finmath.time.ScheduleGenerator","createScheduleFromConventions",$H$8,$AG106,$AK106:$AL106,[1]!obMake("","String",$U106),[1]!obMake("","String",$V106),$H$9,[1]!obMake("","String",$L106),$H$10,[1]!obMake("","int",$X106),[1]!obMake("","int",$Y106))</f>
        <v>tenor pay-106 
[12181]</v>
      </c>
      <c r="AU106" s="55" t="str">
        <f>[1]!obMake(AU$15&amp;"-"&amp;ROW(),"String",Z106)</f>
        <v>forward pay-106 
[8556]</v>
      </c>
      <c r="AV106" s="55" t="str">
        <f>[1]!obMake(AV$15&amp;"-"&amp;ROW(),"double",AA106)</f>
        <v>spread pay-106 
[8009]</v>
      </c>
      <c r="AW106" s="55" t="str">
        <f>[1]!obMake(AW$15&amp;"-"&amp;ROW(),"String",AB106)</f>
        <v>disocunt pay-106 
[9131]</v>
      </c>
      <c r="AX106" s="55" t="str">
        <f>[1]!obMake(AX$15&amp;"-"&amp;ROW(),"String",AD106)</f>
        <v>calibration curve-106 
[9473]</v>
      </c>
      <c r="AY106" s="55" t="str">
        <f>[1]!obMake(AY$15&amp;"-"&amp;ROW(),"double",AE106)</f>
        <v>calibration time-106 
[13424]</v>
      </c>
      <c r="JJ106" s="14"/>
      <c r="JK106" s="14"/>
      <c r="JL106" s="14"/>
      <c r="JM106" s="14"/>
      <c r="JN106" s="14"/>
      <c r="JO106" s="14"/>
    </row>
    <row r="107" spans="1:275" ht="13.2" customHeight="1" x14ac:dyDescent="0.25">
      <c r="A107" s="48" t="str">
        <f t="shared" si="10"/>
        <v>discount-USD-OIS-10Y</v>
      </c>
      <c r="B107" s="49" t="str">
        <f>[1]!obMake("calibItem-"&amp;ROW(),obLibs&amp;"net.finmath.marketdata.calibration.CalibratedCurves$CalibrationSpec",AN107:AY107)</f>
        <v>calibItem-107 
[13071]</v>
      </c>
      <c r="C107" s="49">
        <f>[1]!obGet([1]!obCall("",[1]!obCall("",$B$11,"getCalibrationProductForSpec",B107),"getValue",[1]!obCall("",$B$11,"getModel")))</f>
        <v>2.2204460492503131E-16</v>
      </c>
      <c r="D107" s="14" t="str">
        <f t="shared" si="11"/>
        <v>discount-USD-OIS-10Y</v>
      </c>
      <c r="E107" s="14" t="s">
        <v>125</v>
      </c>
      <c r="F107" s="40">
        <v>2</v>
      </c>
      <c r="H107" s="40" t="s">
        <v>105</v>
      </c>
      <c r="I107" s="40" t="s">
        <v>138</v>
      </c>
      <c r="J107" s="40" t="s">
        <v>110</v>
      </c>
      <c r="K107" s="40" t="s">
        <v>130</v>
      </c>
      <c r="L107" s="40" t="s">
        <v>109</v>
      </c>
      <c r="M107" s="40">
        <v>0</v>
      </c>
      <c r="N107" s="40">
        <v>0</v>
      </c>
      <c r="O107" s="33" t="s">
        <v>153</v>
      </c>
      <c r="P107" s="40">
        <v>0</v>
      </c>
      <c r="Q107" s="33" t="s">
        <v>153</v>
      </c>
      <c r="S107" s="40" t="s">
        <v>105</v>
      </c>
      <c r="T107" s="40" t="str">
        <f t="shared" si="12"/>
        <v>10Y</v>
      </c>
      <c r="U107" s="40" t="s">
        <v>110</v>
      </c>
      <c r="V107" s="40" t="s">
        <v>108</v>
      </c>
      <c r="W107" s="40" t="s">
        <v>109</v>
      </c>
      <c r="X107" s="40">
        <v>0</v>
      </c>
      <c r="Y107" s="40">
        <v>0</v>
      </c>
      <c r="Z107" s="33" t="str">
        <f>""</f>
        <v/>
      </c>
      <c r="AA107" s="51">
        <v>1.2670000000000001E-2</v>
      </c>
      <c r="AB107" s="33" t="s">
        <v>153</v>
      </c>
      <c r="AC107" s="53"/>
      <c r="AD107" s="33" t="str">
        <f t="shared" si="13"/>
        <v>discount-USD-OIS</v>
      </c>
      <c r="AE107" s="54">
        <f>[1]!obGet([1]!obCall("",AP107,IF(OR(AD107=Q107,AD107=AB107),"getPayment","getFixing"),[1]!obMake("","int",[1]!obGet([1]!obCall("",AP107,"getNumberOfPeriods"))-1)))</f>
        <v>10.013698630136986</v>
      </c>
      <c r="AG107" s="55" t="str">
        <f>[1]!obMake(AG$15&amp;"-"&amp;ROW(),"int",$F107)</f>
        <v>spot date-107 
[8554]</v>
      </c>
      <c r="AH107" s="55" t="str">
        <f>[1]!obMake(AH$15&amp;"-"&amp;ROW(),"String",$H107)</f>
        <v>start offset rec-107 
[8008]</v>
      </c>
      <c r="AI107" s="55" t="str">
        <f>[1]!obMake(AI$15&amp;"-"&amp;ROW(),"String",$I107)</f>
        <v>maturity rec-107 
[9130]</v>
      </c>
      <c r="AK107" s="55" t="str">
        <f>[1]!obMake(AK$15&amp;"-"&amp;ROW(),"String",$S107)</f>
        <v>start offset pay-107 
[8966]</v>
      </c>
      <c r="AL107" s="55" t="str">
        <f>[1]!obMake(AL$15&amp;"-"&amp;ROW(),"String",$T107)</f>
        <v>maturity pay-107 
[8553]</v>
      </c>
      <c r="AN107" s="55" t="str">
        <f>[1]!obMake(AN$15&amp;"-"&amp;ROW(),"String",D107)</f>
        <v>symbol-107 
[8007]</v>
      </c>
      <c r="AO107" s="55" t="str">
        <f>[1]!obMake(AO$15&amp;"-"&amp;ROW(),"String",E107)</f>
        <v>type-107 
[9129]</v>
      </c>
      <c r="AP107" s="55" t="str">
        <f>[1]!obCall(AP$15&amp;"-"&amp;ROW(),obLibs&amp;"net.finmath.time.ScheduleGenerator","createScheduleFromConventions",$H$8,$AG107,$AH107:$AI107,[1]!obMake("","String",$J107),[1]!obMake("","String",$K107),$H$9,[1]!obMake("","String",$L107),$H$10,[1]!obMake("","int",$M107),[1]!obMake("","int",$N107))</f>
        <v>tenor rec-107 
[12448]</v>
      </c>
      <c r="AQ107" s="55" t="str">
        <f>[1]!obMake(AQ$15&amp;"-"&amp;ROW(),"String",O107)</f>
        <v>forward rec-107 
[8552]</v>
      </c>
      <c r="AR107" s="55" t="str">
        <f>[1]!obMake(AR$15&amp;"-"&amp;ROW(),"double",P107)</f>
        <v>spread rec-107 
[8006]</v>
      </c>
      <c r="AS107" s="55" t="str">
        <f>[1]!obMake(AS$15&amp;"-"&amp;ROW(),"String",Q107)</f>
        <v>discount rec-107 
[9128]</v>
      </c>
      <c r="AT107" s="55" t="str">
        <f>[1]!obCall(AT$15&amp;"-"&amp;ROW(),obLibs&amp;"net.finmath.time.ScheduleGenerator","createScheduleFromConventions",$H$8,$AG107,$AK107:$AL107,[1]!obMake("","String",$U107),[1]!obMake("","String",$V107),$H$9,[1]!obMake("","String",$L107),$H$10,[1]!obMake("","int",$X107),[1]!obMake("","int",$Y107))</f>
        <v>tenor pay-107 
[13070]</v>
      </c>
      <c r="AU107" s="55" t="str">
        <f>[1]!obMake(AU$15&amp;"-"&amp;ROW(),"String",Z107)</f>
        <v>forward pay-107 
[8551]</v>
      </c>
      <c r="AV107" s="55" t="str">
        <f>[1]!obMake(AV$15&amp;"-"&amp;ROW(),"double",AA107)</f>
        <v>spread pay-107 
[8005]</v>
      </c>
      <c r="AW107" s="55" t="str">
        <f>[1]!obMake(AW$15&amp;"-"&amp;ROW(),"String",AB107)</f>
        <v>disocunt pay-107 
[9127]</v>
      </c>
      <c r="AX107" s="55" t="str">
        <f>[1]!obMake(AX$15&amp;"-"&amp;ROW(),"String",AD107)</f>
        <v>calibration curve-107 
[8965]</v>
      </c>
      <c r="AY107" s="55" t="str">
        <f>[1]!obMake(AY$15&amp;"-"&amp;ROW(),"double",AE107)</f>
        <v>calibration time-107 
[12452]</v>
      </c>
      <c r="JJ107" s="14"/>
      <c r="JK107" s="14"/>
      <c r="JL107" s="14"/>
      <c r="JM107" s="14"/>
      <c r="JN107" s="14"/>
      <c r="JO107" s="14"/>
    </row>
    <row r="108" spans="1:275" ht="13.2" customHeight="1" x14ac:dyDescent="0.25">
      <c r="A108" s="48" t="str">
        <f t="shared" si="10"/>
        <v>discount-USD-OIS-12Y</v>
      </c>
      <c r="B108" s="49" t="str">
        <f>[1]!obMake("calibItem-"&amp;ROW(),obLibs&amp;"net.finmath.marketdata.calibration.CalibratedCurves$CalibrationSpec",AN108:AY108)</f>
        <v>calibItem-108 
[12673]</v>
      </c>
      <c r="C108" s="49">
        <f>[1]!obGet([1]!obCall("",[1]!obCall("",$B$11,"getCalibrationProductForSpec",B108),"getValue",[1]!obCall("",$B$11,"getModel")))</f>
        <v>0</v>
      </c>
      <c r="D108" s="14" t="str">
        <f t="shared" si="11"/>
        <v>discount-USD-OIS-12Y</v>
      </c>
      <c r="E108" s="14" t="s">
        <v>125</v>
      </c>
      <c r="F108" s="40">
        <v>2</v>
      </c>
      <c r="H108" s="40" t="s">
        <v>105</v>
      </c>
      <c r="I108" s="40" t="s">
        <v>140</v>
      </c>
      <c r="J108" s="40" t="s">
        <v>110</v>
      </c>
      <c r="K108" s="40" t="s">
        <v>130</v>
      </c>
      <c r="L108" s="40" t="s">
        <v>109</v>
      </c>
      <c r="M108" s="40">
        <v>0</v>
      </c>
      <c r="N108" s="40">
        <v>0</v>
      </c>
      <c r="O108" s="33" t="s">
        <v>153</v>
      </c>
      <c r="P108" s="40">
        <v>0</v>
      </c>
      <c r="Q108" s="33" t="s">
        <v>153</v>
      </c>
      <c r="S108" s="40" t="s">
        <v>105</v>
      </c>
      <c r="T108" s="40" t="str">
        <f t="shared" si="12"/>
        <v>12Y</v>
      </c>
      <c r="U108" s="40" t="s">
        <v>110</v>
      </c>
      <c r="V108" s="40" t="s">
        <v>108</v>
      </c>
      <c r="W108" s="40" t="s">
        <v>109</v>
      </c>
      <c r="X108" s="40">
        <v>0</v>
      </c>
      <c r="Y108" s="40">
        <v>0</v>
      </c>
      <c r="Z108" s="33" t="str">
        <f>""</f>
        <v/>
      </c>
      <c r="AA108" s="51">
        <v>1.485E-2</v>
      </c>
      <c r="AB108" s="33" t="s">
        <v>153</v>
      </c>
      <c r="AC108" s="53"/>
      <c r="AD108" s="33" t="str">
        <f t="shared" si="13"/>
        <v>discount-USD-OIS</v>
      </c>
      <c r="AE108" s="54">
        <f>[1]!obGet([1]!obCall("",AP108,IF(OR(AD108=Q108,AD108=AB108),"getPayment","getFixing"),[1]!obMake("","int",[1]!obGet([1]!obCall("",AP108,"getNumberOfPeriods"))-1)))</f>
        <v>12.013698630136986</v>
      </c>
      <c r="AG108" s="55" t="str">
        <f>[1]!obMake(AG$15&amp;"-"&amp;ROW(),"int",$F108)</f>
        <v>spot date-108 
[8549]</v>
      </c>
      <c r="AH108" s="55" t="str">
        <f>[1]!obMake(AH$15&amp;"-"&amp;ROW(),"String",$H108)</f>
        <v>start offset rec-108 
[8004]</v>
      </c>
      <c r="AI108" s="55" t="str">
        <f>[1]!obMake(AI$15&amp;"-"&amp;ROW(),"String",$I108)</f>
        <v>maturity rec-108 
[9126]</v>
      </c>
      <c r="AK108" s="55" t="str">
        <f>[1]!obMake(AK$15&amp;"-"&amp;ROW(),"String",$S108)</f>
        <v>start offset pay-108 
[8964]</v>
      </c>
      <c r="AL108" s="55" t="str">
        <f>[1]!obMake(AL$15&amp;"-"&amp;ROW(),"String",$T108)</f>
        <v>maturity pay-108 
[8548]</v>
      </c>
      <c r="AN108" s="55" t="str">
        <f>[1]!obMake(AN$15&amp;"-"&amp;ROW(),"String",D108)</f>
        <v>symbol-108 
[8003]</v>
      </c>
      <c r="AO108" s="55" t="str">
        <f>[1]!obMake(AO$15&amp;"-"&amp;ROW(),"String",E108)</f>
        <v>type-108 
[9125]</v>
      </c>
      <c r="AP108" s="55" t="str">
        <f>[1]!obCall(AP$15&amp;"-"&amp;ROW(),obLibs&amp;"net.finmath.time.ScheduleGenerator","createScheduleFromConventions",$H$8,$AG108,$AH108:$AI108,[1]!obMake("","String",$J108),[1]!obMake("","String",$K108),$H$9,[1]!obMake("","String",$L108),$H$10,[1]!obMake("","int",$M108),[1]!obMake("","int",$N108))</f>
        <v>tenor rec-108 
[12668]</v>
      </c>
      <c r="AQ108" s="55" t="str">
        <f>[1]!obMake(AQ$15&amp;"-"&amp;ROW(),"String",O108)</f>
        <v>forward rec-108 
[8547]</v>
      </c>
      <c r="AR108" s="55" t="str">
        <f>[1]!obMake(AR$15&amp;"-"&amp;ROW(),"double",P108)</f>
        <v>spread rec-108 
[8002]</v>
      </c>
      <c r="AS108" s="55" t="str">
        <f>[1]!obMake(AS$15&amp;"-"&amp;ROW(),"String",Q108)</f>
        <v>discount rec-108 
[9124]</v>
      </c>
      <c r="AT108" s="55" t="str">
        <f>[1]!obCall(AT$15&amp;"-"&amp;ROW(),obLibs&amp;"net.finmath.time.ScheduleGenerator","createScheduleFromConventions",$H$8,$AG108,$AK108:$AL108,[1]!obMake("","String",$U108),[1]!obMake("","String",$V108),$H$9,[1]!obMake("","String",$L108),$H$10,[1]!obMake("","int",$X108),[1]!obMake("","int",$Y108))</f>
        <v>tenor pay-108 
[10909]</v>
      </c>
      <c r="AU108" s="55" t="str">
        <f>[1]!obMake(AU$15&amp;"-"&amp;ROW(),"String",Z108)</f>
        <v>forward pay-108 
[8546]</v>
      </c>
      <c r="AV108" s="55" t="str">
        <f>[1]!obMake(AV$15&amp;"-"&amp;ROW(),"double",AA108)</f>
        <v>spread pay-108 
[8001]</v>
      </c>
      <c r="AW108" s="55" t="str">
        <f>[1]!obMake(AW$15&amp;"-"&amp;ROW(),"String",AB108)</f>
        <v>disocunt pay-108 
[9123]</v>
      </c>
      <c r="AX108" s="55" t="str">
        <f>[1]!obMake(AX$15&amp;"-"&amp;ROW(),"String",AD108)</f>
        <v>calibration curve-108 
[8963]</v>
      </c>
      <c r="AY108" s="55" t="str">
        <f>[1]!obMake(AY$15&amp;"-"&amp;ROW(),"double",AE108)</f>
        <v>calibration time-108 
[12672]</v>
      </c>
      <c r="JJ108" s="14"/>
      <c r="JK108" s="14"/>
      <c r="JL108" s="14"/>
      <c r="JM108" s="14"/>
      <c r="JN108" s="14"/>
      <c r="JO108" s="14"/>
    </row>
    <row r="109" spans="1:275" ht="13.2" customHeight="1" x14ac:dyDescent="0.25">
      <c r="A109" s="48" t="str">
        <f t="shared" si="10"/>
        <v>discount-USD-OIS-15Y</v>
      </c>
      <c r="B109" s="49" t="str">
        <f>[1]!obMake("calibItem-"&amp;ROW(),obLibs&amp;"net.finmath.marketdata.calibration.CalibratedCurves$CalibrationSpec",AN109:AY109)</f>
        <v>calibItem-109 
[13017]</v>
      </c>
      <c r="C109" s="49">
        <f>[1]!obGet([1]!obCall("",[1]!obCall("",$B$11,"getCalibrationProductForSpec",B109),"getValue",[1]!obCall("",$B$11,"getModel")))</f>
        <v>5.5511151231257827E-16</v>
      </c>
      <c r="D109" s="14" t="str">
        <f t="shared" si="11"/>
        <v>discount-USD-OIS-15Y</v>
      </c>
      <c r="E109" s="14" t="s">
        <v>125</v>
      </c>
      <c r="F109" s="40">
        <v>2</v>
      </c>
      <c r="H109" s="40" t="s">
        <v>105</v>
      </c>
      <c r="I109" s="40" t="s">
        <v>141</v>
      </c>
      <c r="J109" s="40" t="s">
        <v>110</v>
      </c>
      <c r="K109" s="40" t="s">
        <v>130</v>
      </c>
      <c r="L109" s="40" t="s">
        <v>109</v>
      </c>
      <c r="M109" s="40">
        <v>0</v>
      </c>
      <c r="N109" s="40">
        <v>0</v>
      </c>
      <c r="O109" s="33" t="s">
        <v>153</v>
      </c>
      <c r="P109" s="40">
        <v>0</v>
      </c>
      <c r="Q109" s="33" t="s">
        <v>153</v>
      </c>
      <c r="S109" s="40" t="s">
        <v>105</v>
      </c>
      <c r="T109" s="40" t="str">
        <f t="shared" si="12"/>
        <v>15Y</v>
      </c>
      <c r="U109" s="40" t="s">
        <v>110</v>
      </c>
      <c r="V109" s="40" t="s">
        <v>108</v>
      </c>
      <c r="W109" s="40" t="s">
        <v>109</v>
      </c>
      <c r="X109" s="40">
        <v>0</v>
      </c>
      <c r="Y109" s="40">
        <v>0</v>
      </c>
      <c r="Z109" s="33" t="str">
        <f>""</f>
        <v/>
      </c>
      <c r="AA109" s="51">
        <v>1.7010000000000001E-2</v>
      </c>
      <c r="AB109" s="33" t="s">
        <v>153</v>
      </c>
      <c r="AC109" s="53"/>
      <c r="AD109" s="33" t="str">
        <f t="shared" si="13"/>
        <v>discount-USD-OIS</v>
      </c>
      <c r="AE109" s="54">
        <f>[1]!obGet([1]!obCall("",AP109,IF(OR(AD109=Q109,AD109=AB109),"getPayment","getFixing"),[1]!obMake("","int",[1]!obGet([1]!obCall("",AP109,"getNumberOfPeriods"))-1)))</f>
        <v>15.016438356164384</v>
      </c>
      <c r="AG109" s="55" t="str">
        <f>[1]!obMake(AG$15&amp;"-"&amp;ROW(),"int",$F109)</f>
        <v>spot date-109 
[8544]</v>
      </c>
      <c r="AH109" s="55" t="str">
        <f>[1]!obMake(AH$15&amp;"-"&amp;ROW(),"String",$H109)</f>
        <v>start offset rec-109 
[8000]</v>
      </c>
      <c r="AI109" s="55" t="str">
        <f>[1]!obMake(AI$15&amp;"-"&amp;ROW(),"String",$I109)</f>
        <v>maturity rec-109 
[9122]</v>
      </c>
      <c r="AK109" s="55" t="str">
        <f>[1]!obMake(AK$15&amp;"-"&amp;ROW(),"String",$S109)</f>
        <v>start offset pay-109 
[9472]</v>
      </c>
      <c r="AL109" s="55" t="str">
        <f>[1]!obMake(AL$15&amp;"-"&amp;ROW(),"String",$T109)</f>
        <v>maturity pay-109 
[8543]</v>
      </c>
      <c r="AN109" s="55" t="str">
        <f>[1]!obMake(AN$15&amp;"-"&amp;ROW(),"String",D109)</f>
        <v>symbol-109 
[7999]</v>
      </c>
      <c r="AO109" s="55" t="str">
        <f>[1]!obMake(AO$15&amp;"-"&amp;ROW(),"String",E109)</f>
        <v>type-109 
[9121]</v>
      </c>
      <c r="AP109" s="55" t="str">
        <f>[1]!obCall(AP$15&amp;"-"&amp;ROW(),obLibs&amp;"net.finmath.time.ScheduleGenerator","createScheduleFromConventions",$H$8,$AG109,$AH109:$AI109,[1]!obMake("","String",$J109),[1]!obMake("","String",$K109),$H$9,[1]!obMake("","String",$L109),$H$10,[1]!obMake("","int",$M109),[1]!obMake("","int",$N109))</f>
        <v>tenor rec-109 
[11479]</v>
      </c>
      <c r="AQ109" s="55" t="str">
        <f>[1]!obMake(AQ$15&amp;"-"&amp;ROW(),"String",O109)</f>
        <v>forward rec-109 
[8542]</v>
      </c>
      <c r="AR109" s="55" t="str">
        <f>[1]!obMake(AR$15&amp;"-"&amp;ROW(),"double",P109)</f>
        <v>spread rec-109 
[7998]</v>
      </c>
      <c r="AS109" s="55" t="str">
        <f>[1]!obMake(AS$15&amp;"-"&amp;ROW(),"String",Q109)</f>
        <v>discount rec-109 
[9120]</v>
      </c>
      <c r="AT109" s="55" t="str">
        <f>[1]!obCall(AT$15&amp;"-"&amp;ROW(),obLibs&amp;"net.finmath.time.ScheduleGenerator","createScheduleFromConventions",$H$8,$AG109,$AK109:$AL109,[1]!obMake("","String",$U109),[1]!obMake("","String",$V109),$H$9,[1]!obMake("","String",$L109),$H$10,[1]!obMake("","int",$X109),[1]!obMake("","int",$Y109))</f>
        <v>tenor pay-109 
[13016]</v>
      </c>
      <c r="AU109" s="55" t="str">
        <f>[1]!obMake(AU$15&amp;"-"&amp;ROW(),"String",Z109)</f>
        <v>forward pay-109 
[8541]</v>
      </c>
      <c r="AV109" s="55" t="str">
        <f>[1]!obMake(AV$15&amp;"-"&amp;ROW(),"double",AA109)</f>
        <v>spread pay-109 
[7997]</v>
      </c>
      <c r="AW109" s="55" t="str">
        <f>[1]!obMake(AW$15&amp;"-"&amp;ROW(),"String",AB109)</f>
        <v>disocunt pay-109 
[9119]</v>
      </c>
      <c r="AX109" s="55" t="str">
        <f>[1]!obMake(AX$15&amp;"-"&amp;ROW(),"String",AD109)</f>
        <v>calibration curve-109 
[8370]</v>
      </c>
      <c r="AY109" s="55" t="str">
        <f>[1]!obMake(AY$15&amp;"-"&amp;ROW(),"double",AE109)</f>
        <v>calibration time-109 
[11483]</v>
      </c>
      <c r="JJ109" s="14"/>
      <c r="JK109" s="14"/>
      <c r="JL109" s="14"/>
      <c r="JM109" s="14"/>
      <c r="JN109" s="14"/>
      <c r="JO109" s="14"/>
    </row>
    <row r="110" spans="1:275" ht="13.2" customHeight="1" x14ac:dyDescent="0.25">
      <c r="A110" s="48" t="str">
        <f t="shared" si="10"/>
        <v>discount-USD-OIS-20Y</v>
      </c>
      <c r="B110" s="49" t="str">
        <f>[1]!obMake("calibItem-"&amp;ROW(),obLibs&amp;"net.finmath.marketdata.calibration.CalibratedCurves$CalibrationSpec",AN110:AY110)</f>
        <v>calibItem-110 
[13886]</v>
      </c>
      <c r="C110" s="49">
        <f>[1]!obGet([1]!obCall("",[1]!obCall("",$B$11,"getCalibrationProductForSpec",B110),"getValue",[1]!obCall("",$B$11,"getModel")))</f>
        <v>2.2204460492503131E-16</v>
      </c>
      <c r="D110" s="14" t="str">
        <f t="shared" si="11"/>
        <v>discount-USD-OIS-20Y</v>
      </c>
      <c r="E110" s="14" t="s">
        <v>125</v>
      </c>
      <c r="F110" s="40">
        <v>2</v>
      </c>
      <c r="H110" s="40" t="s">
        <v>105</v>
      </c>
      <c r="I110" s="40" t="s">
        <v>142</v>
      </c>
      <c r="J110" s="40" t="s">
        <v>110</v>
      </c>
      <c r="K110" s="40" t="s">
        <v>130</v>
      </c>
      <c r="L110" s="40" t="s">
        <v>109</v>
      </c>
      <c r="M110" s="40">
        <v>0</v>
      </c>
      <c r="N110" s="40">
        <v>0</v>
      </c>
      <c r="O110" s="33" t="s">
        <v>153</v>
      </c>
      <c r="P110" s="40">
        <v>0</v>
      </c>
      <c r="Q110" s="33" t="s">
        <v>153</v>
      </c>
      <c r="S110" s="40" t="s">
        <v>105</v>
      </c>
      <c r="T110" s="40" t="str">
        <f t="shared" si="12"/>
        <v>20Y</v>
      </c>
      <c r="U110" s="40" t="s">
        <v>110</v>
      </c>
      <c r="V110" s="40" t="s">
        <v>108</v>
      </c>
      <c r="W110" s="40" t="s">
        <v>109</v>
      </c>
      <c r="X110" s="40">
        <v>0</v>
      </c>
      <c r="Y110" s="40">
        <v>0</v>
      </c>
      <c r="Z110" s="33" t="str">
        <f>""</f>
        <v/>
      </c>
      <c r="AA110" s="51">
        <v>1.881E-2</v>
      </c>
      <c r="AB110" s="33" t="s">
        <v>153</v>
      </c>
      <c r="AC110" s="53"/>
      <c r="AD110" s="33" t="str">
        <f t="shared" si="13"/>
        <v>discount-USD-OIS</v>
      </c>
      <c r="AE110" s="54">
        <f>[1]!obGet([1]!obCall("",AP110,IF(OR(AD110=Q110,AD110=AB110),"getPayment","getFixing"),[1]!obMake("","int",[1]!obGet([1]!obCall("",AP110,"getNumberOfPeriods"))-1)))</f>
        <v>20.019178082191782</v>
      </c>
      <c r="AG110" s="55" t="str">
        <f>[1]!obMake(AG$15&amp;"-"&amp;ROW(),"int",$F110)</f>
        <v>spot date-110 
[8539]</v>
      </c>
      <c r="AH110" s="55" t="str">
        <f>[1]!obMake(AH$15&amp;"-"&amp;ROW(),"String",$H110)</f>
        <v>start offset rec-110 
[7996]</v>
      </c>
      <c r="AI110" s="55" t="str">
        <f>[1]!obMake(AI$15&amp;"-"&amp;ROW(),"String",$I110)</f>
        <v>maturity rec-110 
[9118]</v>
      </c>
      <c r="AK110" s="55" t="str">
        <f>[1]!obMake(AK$15&amp;"-"&amp;ROW(),"String",$S110)</f>
        <v>start offset pay-110 
[8369]</v>
      </c>
      <c r="AL110" s="55" t="str">
        <f>[1]!obMake(AL$15&amp;"-"&amp;ROW(),"String",$T110)</f>
        <v>maturity pay-110 
[8538]</v>
      </c>
      <c r="AN110" s="55" t="str">
        <f>[1]!obMake(AN$15&amp;"-"&amp;ROW(),"String",D110)</f>
        <v>symbol-110 
[7995]</v>
      </c>
      <c r="AO110" s="55" t="str">
        <f>[1]!obMake(AO$15&amp;"-"&amp;ROW(),"String",E110)</f>
        <v>type-110 
[9117]</v>
      </c>
      <c r="AP110" s="55" t="str">
        <f>[1]!obCall(AP$15&amp;"-"&amp;ROW(),obLibs&amp;"net.finmath.time.ScheduleGenerator","createScheduleFromConventions",$H$8,$AG110,$AH110:$AI110,[1]!obMake("","String",$J110),[1]!obMake("","String",$K110),$H$9,[1]!obMake("","String",$L110),$H$10,[1]!obMake("","int",$M110),[1]!obMake("","int",$N110))</f>
        <v>tenor rec-110 
[13431]</v>
      </c>
      <c r="AQ110" s="55" t="str">
        <f>[1]!obMake(AQ$15&amp;"-"&amp;ROW(),"String",O110)</f>
        <v>forward rec-110 
[8537]</v>
      </c>
      <c r="AR110" s="55" t="str">
        <f>[1]!obMake(AR$15&amp;"-"&amp;ROW(),"double",P110)</f>
        <v>spread rec-110 
[7994]</v>
      </c>
      <c r="AS110" s="55" t="str">
        <f>[1]!obMake(AS$15&amp;"-"&amp;ROW(),"String",Q110)</f>
        <v>discount rec-110 
[9116]</v>
      </c>
      <c r="AT110" s="55" t="str">
        <f>[1]!obCall(AT$15&amp;"-"&amp;ROW(),obLibs&amp;"net.finmath.time.ScheduleGenerator","createScheduleFromConventions",$H$8,$AG110,$AK110:$AL110,[1]!obMake("","String",$U110),[1]!obMake("","String",$V110),$H$9,[1]!obMake("","String",$L110),$H$10,[1]!obMake("","int",$X110),[1]!obMake("","int",$Y110))</f>
        <v>tenor pay-110 
[13885]</v>
      </c>
      <c r="AU110" s="55" t="str">
        <f>[1]!obMake(AU$15&amp;"-"&amp;ROW(),"String",Z110)</f>
        <v>forward pay-110 
[8536]</v>
      </c>
      <c r="AV110" s="55" t="str">
        <f>[1]!obMake(AV$15&amp;"-"&amp;ROW(),"double",AA110)</f>
        <v>spread pay-110 
[7993]</v>
      </c>
      <c r="AW110" s="55" t="str">
        <f>[1]!obMake(AW$15&amp;"-"&amp;ROW(),"String",AB110)</f>
        <v>disocunt pay-110 
[9115]</v>
      </c>
      <c r="AX110" s="55" t="str">
        <f>[1]!obMake(AX$15&amp;"-"&amp;ROW(),"String",AD110)</f>
        <v>calibration curve-110 
[9471]</v>
      </c>
      <c r="AY110" s="55" t="str">
        <f>[1]!obMake(AY$15&amp;"-"&amp;ROW(),"double",AE110)</f>
        <v>calibration time-110 
[13435]</v>
      </c>
      <c r="JJ110" s="14"/>
      <c r="JK110" s="14"/>
      <c r="JL110" s="14"/>
      <c r="JM110" s="14"/>
      <c r="JN110" s="14"/>
      <c r="JO110" s="14"/>
    </row>
    <row r="111" spans="1:275" ht="13.2" customHeight="1" x14ac:dyDescent="0.25">
      <c r="A111" s="48" t="str">
        <f t="shared" si="10"/>
        <v>discount-USD-OIS-25Y</v>
      </c>
      <c r="B111" s="49" t="str">
        <f>[1]!obMake("calibItem-"&amp;ROW(),obLibs&amp;"net.finmath.marketdata.calibration.CalibratedCurves$CalibrationSpec",AN111:AY111)</f>
        <v>calibItem-111 
[13836]</v>
      </c>
      <c r="C111" s="49">
        <f>[1]!obGet([1]!obCall("",[1]!obCall("",$B$11,"getCalibrationProductForSpec",B111),"getValue",[1]!obCall("",$B$11,"getModel")))</f>
        <v>9.9920072216264089E-16</v>
      </c>
      <c r="D111" s="14" t="str">
        <f t="shared" si="11"/>
        <v>discount-USD-OIS-25Y</v>
      </c>
      <c r="E111" s="14" t="s">
        <v>125</v>
      </c>
      <c r="F111" s="40">
        <v>2</v>
      </c>
      <c r="H111" s="40" t="s">
        <v>105</v>
      </c>
      <c r="I111" s="40" t="s">
        <v>143</v>
      </c>
      <c r="J111" s="40" t="s">
        <v>110</v>
      </c>
      <c r="K111" s="40" t="s">
        <v>130</v>
      </c>
      <c r="L111" s="40" t="s">
        <v>109</v>
      </c>
      <c r="M111" s="40">
        <v>0</v>
      </c>
      <c r="N111" s="40">
        <v>0</v>
      </c>
      <c r="O111" s="33" t="s">
        <v>153</v>
      </c>
      <c r="P111" s="40">
        <v>0</v>
      </c>
      <c r="Q111" s="33" t="s">
        <v>153</v>
      </c>
      <c r="S111" s="40" t="s">
        <v>105</v>
      </c>
      <c r="T111" s="40" t="str">
        <f t="shared" si="12"/>
        <v>25Y</v>
      </c>
      <c r="U111" s="40" t="s">
        <v>110</v>
      </c>
      <c r="V111" s="40" t="s">
        <v>108</v>
      </c>
      <c r="W111" s="40" t="s">
        <v>109</v>
      </c>
      <c r="X111" s="40">
        <v>0</v>
      </c>
      <c r="Y111" s="40">
        <v>0</v>
      </c>
      <c r="Z111" s="33" t="str">
        <f>""</f>
        <v/>
      </c>
      <c r="AA111" s="51">
        <v>1.9810000000000001E-2</v>
      </c>
      <c r="AB111" s="33" t="s">
        <v>153</v>
      </c>
      <c r="AC111" s="53"/>
      <c r="AD111" s="33" t="str">
        <f t="shared" si="13"/>
        <v>discount-USD-OIS</v>
      </c>
      <c r="AE111" s="54">
        <f>[1]!obGet([1]!obCall("",AP111,IF(OR(AD111=Q111,AD111=AB111),"getPayment","getFixing"),[1]!obMake("","int",[1]!obGet([1]!obCall("",AP111,"getNumberOfPeriods"))-1)))</f>
        <v>25.024657534246575</v>
      </c>
      <c r="AG111" s="55" t="str">
        <f>[1]!obMake(AG$15&amp;"-"&amp;ROW(),"int",$F111)</f>
        <v>spot date-111 
[8534]</v>
      </c>
      <c r="AH111" s="55" t="str">
        <f>[1]!obMake(AH$15&amp;"-"&amp;ROW(),"String",$H111)</f>
        <v>start offset rec-111 
[7992]</v>
      </c>
      <c r="AI111" s="55" t="str">
        <f>[1]!obMake(AI$15&amp;"-"&amp;ROW(),"String",$I111)</f>
        <v>maturity rec-111 
[9114]</v>
      </c>
      <c r="AK111" s="55" t="str">
        <f>[1]!obMake(AK$15&amp;"-"&amp;ROW(),"String",$S111)</f>
        <v>start offset pay-111 
[8368]</v>
      </c>
      <c r="AL111" s="55" t="str">
        <f>[1]!obMake(AL$15&amp;"-"&amp;ROW(),"String",$T111)</f>
        <v>maturity pay-111 
[8533]</v>
      </c>
      <c r="AN111" s="55" t="str">
        <f>[1]!obMake(AN$15&amp;"-"&amp;ROW(),"String",D111)</f>
        <v>symbol-111 
[7991]</v>
      </c>
      <c r="AO111" s="55" t="str">
        <f>[1]!obMake(AO$15&amp;"-"&amp;ROW(),"String",E111)</f>
        <v>type-111 
[9113]</v>
      </c>
      <c r="AP111" s="55" t="str">
        <f>[1]!obCall(AP$15&amp;"-"&amp;ROW(),obLibs&amp;"net.finmath.time.ScheduleGenerator","createScheduleFromConventions",$H$8,$AG111,$AH111:$AI111,[1]!obMake("","String",$J111),[1]!obMake("","String",$K111),$H$9,[1]!obMake("","String",$L111),$H$10,[1]!obMake("","int",$M111),[1]!obMake("","int",$N111))</f>
        <v>tenor rec-111 
[12438]</v>
      </c>
      <c r="AQ111" s="55" t="str">
        <f>[1]!obMake(AQ$15&amp;"-"&amp;ROW(),"String",O111)</f>
        <v>forward rec-111 
[8532]</v>
      </c>
      <c r="AR111" s="55" t="str">
        <f>[1]!obMake(AR$15&amp;"-"&amp;ROW(),"double",P111)</f>
        <v>spread rec-111 
[7990]</v>
      </c>
      <c r="AS111" s="55" t="str">
        <f>[1]!obMake(AS$15&amp;"-"&amp;ROW(),"String",Q111)</f>
        <v>discount rec-111 
[9112]</v>
      </c>
      <c r="AT111" s="55" t="str">
        <f>[1]!obCall(AT$15&amp;"-"&amp;ROW(),obLibs&amp;"net.finmath.time.ScheduleGenerator","createScheduleFromConventions",$H$8,$AG111,$AK111:$AL111,[1]!obMake("","String",$U111),[1]!obMake("","String",$V111),$H$9,[1]!obMake("","String",$L111),$H$10,[1]!obMake("","int",$X111),[1]!obMake("","int",$Y111))</f>
        <v>tenor pay-111 
[13835]</v>
      </c>
      <c r="AU111" s="55" t="str">
        <f>[1]!obMake(AU$15&amp;"-"&amp;ROW(),"String",Z111)</f>
        <v>forward pay-111 
[8531]</v>
      </c>
      <c r="AV111" s="55" t="str">
        <f>[1]!obMake(AV$15&amp;"-"&amp;ROW(),"double",AA111)</f>
        <v>spread pay-111 
[7989]</v>
      </c>
      <c r="AW111" s="55" t="str">
        <f>[1]!obMake(AW$15&amp;"-"&amp;ROW(),"String",AB111)</f>
        <v>disocunt pay-111 
[9111]</v>
      </c>
      <c r="AX111" s="55" t="str">
        <f>[1]!obMake(AX$15&amp;"-"&amp;ROW(),"String",AD111)</f>
        <v>calibration curve-111 
[8367]</v>
      </c>
      <c r="AY111" s="55" t="str">
        <f>[1]!obMake(AY$15&amp;"-"&amp;ROW(),"double",AE111)</f>
        <v>calibration time-111 
[12442]</v>
      </c>
      <c r="JJ111" s="14"/>
      <c r="JK111" s="14"/>
      <c r="JL111" s="14"/>
      <c r="JM111" s="14"/>
      <c r="JN111" s="14"/>
      <c r="JO111" s="14"/>
    </row>
    <row r="112" spans="1:275" ht="13.2" customHeight="1" x14ac:dyDescent="0.25">
      <c r="A112" s="48" t="str">
        <f t="shared" ref="A112:A143" si="14">D112</f>
        <v>discount-USD-OIS-30Y</v>
      </c>
      <c r="B112" s="49" t="str">
        <f>[1]!obMake("calibItem-"&amp;ROW(),obLibs&amp;"net.finmath.marketdata.calibration.CalibratedCurves$CalibrationSpec",AN112:AY112)</f>
        <v>calibItem-112 
[12630]</v>
      </c>
      <c r="C112" s="49">
        <f>[1]!obGet([1]!obCall("",[1]!obCall("",$B$11,"getCalibrationProductForSpec",B112),"getValue",[1]!obCall("",$B$11,"getModel")))</f>
        <v>9.9920072216264089E-16</v>
      </c>
      <c r="D112" s="14" t="str">
        <f t="shared" si="11"/>
        <v>discount-USD-OIS-30Y</v>
      </c>
      <c r="E112" s="14" t="s">
        <v>125</v>
      </c>
      <c r="F112" s="40">
        <v>2</v>
      </c>
      <c r="H112" s="40" t="s">
        <v>105</v>
      </c>
      <c r="I112" s="40" t="s">
        <v>144</v>
      </c>
      <c r="J112" s="40" t="s">
        <v>110</v>
      </c>
      <c r="K112" s="40" t="s">
        <v>130</v>
      </c>
      <c r="L112" s="40" t="s">
        <v>109</v>
      </c>
      <c r="M112" s="40">
        <v>0</v>
      </c>
      <c r="N112" s="40">
        <v>0</v>
      </c>
      <c r="O112" s="33" t="s">
        <v>153</v>
      </c>
      <c r="P112" s="40">
        <v>0</v>
      </c>
      <c r="Q112" s="33" t="s">
        <v>153</v>
      </c>
      <c r="S112" s="40" t="s">
        <v>105</v>
      </c>
      <c r="T112" s="40" t="str">
        <f t="shared" si="12"/>
        <v>30Y</v>
      </c>
      <c r="U112" s="40" t="s">
        <v>110</v>
      </c>
      <c r="V112" s="40" t="s">
        <v>108</v>
      </c>
      <c r="W112" s="40" t="s">
        <v>109</v>
      </c>
      <c r="X112" s="40">
        <v>0</v>
      </c>
      <c r="Y112" s="40">
        <v>0</v>
      </c>
      <c r="Z112" s="33" t="str">
        <f>""</f>
        <v/>
      </c>
      <c r="AA112" s="51">
        <v>2.043E-2</v>
      </c>
      <c r="AB112" s="33" t="s">
        <v>153</v>
      </c>
      <c r="AC112" s="53"/>
      <c r="AD112" s="33" t="str">
        <f t="shared" si="13"/>
        <v>discount-USD-OIS</v>
      </c>
      <c r="AE112" s="54">
        <f>[1]!obGet([1]!obCall("",AP112,IF(OR(AD112=Q112,AD112=AB112),"getPayment","getFixing"),[1]!obMake("","int",[1]!obGet([1]!obCall("",AP112,"getNumberOfPeriods"))-1)))</f>
        <v>30.030136986301368</v>
      </c>
      <c r="AG112" s="55" t="str">
        <f>[1]!obMake(AG$15&amp;"-"&amp;ROW(),"int",$F112)</f>
        <v>spot date-112 
[8529]</v>
      </c>
      <c r="AH112" s="55" t="str">
        <f>[1]!obMake(AH$15&amp;"-"&amp;ROW(),"String",$H112)</f>
        <v>start offset rec-112 
[7988]</v>
      </c>
      <c r="AI112" s="55" t="str">
        <f>[1]!obMake(AI$15&amp;"-"&amp;ROW(),"String",$I112)</f>
        <v>maturity rec-112 
[9110]</v>
      </c>
      <c r="AK112" s="55" t="str">
        <f>[1]!obMake(AK$15&amp;"-"&amp;ROW(),"String",$S112)</f>
        <v>start offset pay-112 
[8366]</v>
      </c>
      <c r="AL112" s="55" t="str">
        <f>[1]!obMake(AL$15&amp;"-"&amp;ROW(),"String",$T112)</f>
        <v>maturity pay-112 
[8528]</v>
      </c>
      <c r="AN112" s="55" t="str">
        <f>[1]!obMake(AN$15&amp;"-"&amp;ROW(),"String",D112)</f>
        <v>symbol-112 
[7987]</v>
      </c>
      <c r="AO112" s="55" t="str">
        <f>[1]!obMake(AO$15&amp;"-"&amp;ROW(),"String",E112)</f>
        <v>type-112 
[9109]</v>
      </c>
      <c r="AP112" s="55" t="str">
        <f>[1]!obCall(AP$15&amp;"-"&amp;ROW(),obLibs&amp;"net.finmath.time.ScheduleGenerator","createScheduleFromConventions",$H$8,$AG112,$AH112:$AI112,[1]!obMake("","String",$J112),[1]!obMake("","String",$K112),$H$9,[1]!obMake("","String",$L112),$H$10,[1]!obMake("","int",$M112),[1]!obMake("","int",$N112))</f>
        <v>tenor rec-112 
[12625]</v>
      </c>
      <c r="AQ112" s="55" t="str">
        <f>[1]!obMake(AQ$15&amp;"-"&amp;ROW(),"String",O112)</f>
        <v>forward rec-112 
[8527]</v>
      </c>
      <c r="AR112" s="55" t="str">
        <f>[1]!obMake(AR$15&amp;"-"&amp;ROW(),"double",P112)</f>
        <v>spread rec-112 
[7986]</v>
      </c>
      <c r="AS112" s="55" t="str">
        <f>[1]!obMake(AS$15&amp;"-"&amp;ROW(),"String",Q112)</f>
        <v>discount rec-112 
[9108]</v>
      </c>
      <c r="AT112" s="55" t="str">
        <f>[1]!obCall(AT$15&amp;"-"&amp;ROW(),obLibs&amp;"net.finmath.time.ScheduleGenerator","createScheduleFromConventions",$H$8,$AG112,$AK112:$AL112,[1]!obMake("","String",$U112),[1]!obMake("","String",$V112),$H$9,[1]!obMake("","String",$L112),$H$10,[1]!obMake("","int",$X112),[1]!obMake("","int",$Y112))</f>
        <v>tenor pay-112 
[10903]</v>
      </c>
      <c r="AU112" s="55" t="str">
        <f>[1]!obMake(AU$15&amp;"-"&amp;ROW(),"String",Z112)</f>
        <v>forward pay-112 
[8526]</v>
      </c>
      <c r="AV112" s="55" t="str">
        <f>[1]!obMake(AV$15&amp;"-"&amp;ROW(),"double",AA112)</f>
        <v>spread pay-112 
[7985]</v>
      </c>
      <c r="AW112" s="55" t="str">
        <f>[1]!obMake(AW$15&amp;"-"&amp;ROW(),"String",AB112)</f>
        <v>disocunt pay-112 
[9107]</v>
      </c>
      <c r="AX112" s="55" t="str">
        <f>[1]!obMake(AX$15&amp;"-"&amp;ROW(),"String",AD112)</f>
        <v>calibration curve-112 
[8365]</v>
      </c>
      <c r="AY112" s="55" t="str">
        <f>[1]!obMake(AY$15&amp;"-"&amp;ROW(),"double",AE112)</f>
        <v>calibration time-112 
[12629]</v>
      </c>
      <c r="JJ112" s="14"/>
      <c r="JK112" s="14"/>
      <c r="JL112" s="14"/>
      <c r="JM112" s="14"/>
      <c r="JN112" s="14"/>
      <c r="JO112" s="14"/>
    </row>
    <row r="113" spans="1:275" ht="13.2" customHeight="1" x14ac:dyDescent="0.25">
      <c r="A113" s="48" t="str">
        <f t="shared" si="14"/>
        <v>discount-USD-OIS-40Y</v>
      </c>
      <c r="B113" s="49" t="str">
        <f>[1]!obMake("calibItem-"&amp;ROW(),obLibs&amp;"net.finmath.marketdata.calibration.CalibratedCurves$CalibrationSpec",AN113:AY113)</f>
        <v>calibItem-113 
[12175]</v>
      </c>
      <c r="C113" s="49">
        <f>[1]!obGet([1]!obCall("",[1]!obCall("",$B$11,"getCalibrationProductForSpec",B113),"getValue",[1]!obCall("",$B$11,"getModel")))</f>
        <v>1.6653345369377348E-16</v>
      </c>
      <c r="D113" s="14" t="str">
        <f t="shared" si="11"/>
        <v>discount-USD-OIS-40Y</v>
      </c>
      <c r="E113" s="14" t="s">
        <v>125</v>
      </c>
      <c r="F113" s="40">
        <v>2</v>
      </c>
      <c r="H113" s="40" t="s">
        <v>105</v>
      </c>
      <c r="I113" s="40" t="s">
        <v>145</v>
      </c>
      <c r="J113" s="40" t="s">
        <v>110</v>
      </c>
      <c r="K113" s="40" t="s">
        <v>130</v>
      </c>
      <c r="L113" s="40" t="s">
        <v>109</v>
      </c>
      <c r="M113" s="40">
        <v>0</v>
      </c>
      <c r="N113" s="40">
        <v>0</v>
      </c>
      <c r="O113" s="33" t="s">
        <v>153</v>
      </c>
      <c r="P113" s="40">
        <v>0</v>
      </c>
      <c r="Q113" s="33" t="s">
        <v>153</v>
      </c>
      <c r="S113" s="40" t="s">
        <v>105</v>
      </c>
      <c r="T113" s="40" t="str">
        <f t="shared" si="12"/>
        <v>40Y</v>
      </c>
      <c r="U113" s="40" t="s">
        <v>110</v>
      </c>
      <c r="V113" s="40" t="s">
        <v>108</v>
      </c>
      <c r="W113" s="40" t="s">
        <v>109</v>
      </c>
      <c r="X113" s="40">
        <v>0</v>
      </c>
      <c r="Y113" s="40">
        <v>0</v>
      </c>
      <c r="Z113" s="33" t="str">
        <f>""</f>
        <v/>
      </c>
      <c r="AA113" s="51">
        <v>2.068E-2</v>
      </c>
      <c r="AB113" s="33" t="s">
        <v>153</v>
      </c>
      <c r="AC113" s="53"/>
      <c r="AD113" s="33" t="str">
        <f t="shared" si="13"/>
        <v>discount-USD-OIS</v>
      </c>
      <c r="AE113" s="54">
        <f>[1]!obGet([1]!obCall("",AP113,IF(OR(AD113=Q113,AD113=AB113),"getPayment","getFixing"),[1]!obMake("","int",[1]!obGet([1]!obCall("",AP113,"getNumberOfPeriods"))-1)))</f>
        <v>40.032876712328765</v>
      </c>
      <c r="AG113" s="55" t="str">
        <f>[1]!obMake(AG$15&amp;"-"&amp;ROW(),"int",$F113)</f>
        <v>spot date-113 
[8524]</v>
      </c>
      <c r="AH113" s="55" t="str">
        <f>[1]!obMake(AH$15&amp;"-"&amp;ROW(),"String",$H113)</f>
        <v>start offset rec-113 
[7984]</v>
      </c>
      <c r="AI113" s="55" t="str">
        <f>[1]!obMake(AI$15&amp;"-"&amp;ROW(),"String",$I113)</f>
        <v>maturity rec-113 
[9106]</v>
      </c>
      <c r="AK113" s="55" t="str">
        <f>[1]!obMake(AK$15&amp;"-"&amp;ROW(),"String",$S113)</f>
        <v>start offset pay-113 
[9470]</v>
      </c>
      <c r="AL113" s="55" t="str">
        <f>[1]!obMake(AL$15&amp;"-"&amp;ROW(),"String",$T113)</f>
        <v>maturity pay-113 
[8523]</v>
      </c>
      <c r="AN113" s="55" t="str">
        <f>[1]!obMake(AN$15&amp;"-"&amp;ROW(),"String",D113)</f>
        <v>symbol-113 
[7983]</v>
      </c>
      <c r="AO113" s="55" t="str">
        <f>[1]!obMake(AO$15&amp;"-"&amp;ROW(),"String",E113)</f>
        <v>type-113 
[9105]</v>
      </c>
      <c r="AP113" s="55" t="str">
        <f>[1]!obCall(AP$15&amp;"-"&amp;ROW(),obLibs&amp;"net.finmath.time.ScheduleGenerator","createScheduleFromConventions",$H$8,$AG113,$AH113:$AI113,[1]!obMake("","String",$J113),[1]!obMake("","String",$K113),$H$9,[1]!obMake("","String",$L113),$H$10,[1]!obMake("","int",$M113),[1]!obMake("","int",$N113))</f>
        <v>tenor rec-113 
[12170]</v>
      </c>
      <c r="AQ113" s="55" t="str">
        <f>[1]!obMake(AQ$15&amp;"-"&amp;ROW(),"String",O113)</f>
        <v>forward rec-113 
[8522]</v>
      </c>
      <c r="AR113" s="55" t="str">
        <f>[1]!obMake(AR$15&amp;"-"&amp;ROW(),"double",P113)</f>
        <v>spread rec-113 
[7982]</v>
      </c>
      <c r="AS113" s="55" t="str">
        <f>[1]!obMake(AS$15&amp;"-"&amp;ROW(),"String",Q113)</f>
        <v>discount rec-113 
[9104]</v>
      </c>
      <c r="AT113" s="55" t="str">
        <f>[1]!obCall(AT$15&amp;"-"&amp;ROW(),obLibs&amp;"net.finmath.time.ScheduleGenerator","createScheduleFromConventions",$H$8,$AG113,$AK113:$AL113,[1]!obMake("","String",$U113),[1]!obMake("","String",$V113),$H$9,[1]!obMake("","String",$L113),$H$10,[1]!obMake("","int",$X113),[1]!obMake("","int",$Y113))</f>
        <v>tenor pay-113 
[11473]</v>
      </c>
      <c r="AU113" s="55" t="str">
        <f>[1]!obMake(AU$15&amp;"-"&amp;ROW(),"String",Z113)</f>
        <v>forward pay-113 
[8521]</v>
      </c>
      <c r="AV113" s="55" t="str">
        <f>[1]!obMake(AV$15&amp;"-"&amp;ROW(),"double",AA113)</f>
        <v>spread pay-113 
[7981]</v>
      </c>
      <c r="AW113" s="55" t="str">
        <f>[1]!obMake(AW$15&amp;"-"&amp;ROW(),"String",AB113)</f>
        <v>disocunt pay-113 
[9103]</v>
      </c>
      <c r="AX113" s="55" t="str">
        <f>[1]!obMake(AX$15&amp;"-"&amp;ROW(),"String",AD113)</f>
        <v>calibration curve-113 
[8364]</v>
      </c>
      <c r="AY113" s="55" t="str">
        <f>[1]!obMake(AY$15&amp;"-"&amp;ROW(),"double",AE113)</f>
        <v>calibration time-113 
[12174]</v>
      </c>
      <c r="JJ113" s="14"/>
      <c r="JK113" s="14"/>
      <c r="JL113" s="14"/>
      <c r="JM113" s="14"/>
      <c r="JN113" s="14"/>
      <c r="JO113" s="14"/>
    </row>
    <row r="114" spans="1:275" s="46" customFormat="1" ht="13.2" customHeight="1" x14ac:dyDescent="0.25">
      <c r="A114" s="48" t="str">
        <f t="shared" si="14"/>
        <v>discount-USD-OIS-50Y</v>
      </c>
      <c r="B114" s="58" t="str">
        <f>[1]!obMake("calibItem-"&amp;ROW(),obLibs&amp;"net.finmath.marketdata.calibration.CalibratedCurves$CalibrationSpec",AN114:AY114)</f>
        <v>calibItem-114 
[13446]</v>
      </c>
      <c r="C114" s="58">
        <f>[1]!obGet([1]!obCall("",[1]!obCall("",$B$11,"getCalibrationProductForSpec",B114),"getValue",[1]!obCall("",$B$11,"getModel")))</f>
        <v>8.8817841970012523E-16</v>
      </c>
      <c r="D114" s="46" t="str">
        <f t="shared" si="11"/>
        <v>discount-USD-OIS-50Y</v>
      </c>
      <c r="E114" s="46" t="s">
        <v>125</v>
      </c>
      <c r="F114" s="59">
        <v>2</v>
      </c>
      <c r="H114" s="59" t="s">
        <v>105</v>
      </c>
      <c r="I114" s="59" t="s">
        <v>146</v>
      </c>
      <c r="J114" s="59" t="s">
        <v>110</v>
      </c>
      <c r="K114" s="59" t="s">
        <v>130</v>
      </c>
      <c r="L114" s="59" t="s">
        <v>109</v>
      </c>
      <c r="M114" s="59">
        <v>0</v>
      </c>
      <c r="N114" s="59">
        <v>0</v>
      </c>
      <c r="O114" s="61" t="s">
        <v>153</v>
      </c>
      <c r="P114" s="59">
        <v>0</v>
      </c>
      <c r="Q114" s="61" t="s">
        <v>153</v>
      </c>
      <c r="S114" s="59" t="s">
        <v>105</v>
      </c>
      <c r="T114" s="59" t="str">
        <f t="shared" si="12"/>
        <v>50Y</v>
      </c>
      <c r="U114" s="59" t="s">
        <v>110</v>
      </c>
      <c r="V114" s="59" t="s">
        <v>108</v>
      </c>
      <c r="W114" s="59" t="s">
        <v>109</v>
      </c>
      <c r="X114" s="59">
        <v>0</v>
      </c>
      <c r="Y114" s="59">
        <v>0</v>
      </c>
      <c r="Z114" s="61" t="str">
        <f>""</f>
        <v/>
      </c>
      <c r="AA114" s="62">
        <v>2.0469999999999999E-2</v>
      </c>
      <c r="AB114" s="61" t="s">
        <v>153</v>
      </c>
      <c r="AC114" s="63"/>
      <c r="AD114" s="61" t="str">
        <f t="shared" si="13"/>
        <v>discount-USD-OIS</v>
      </c>
      <c r="AE114" s="64">
        <f>[1]!obGet([1]!obCall("",AP114,IF(OR(AD114=Q114,AD114=AB114),"getPayment","getFixing"),[1]!obMake("","int",[1]!obGet([1]!obCall("",AP114,"getNumberOfPeriods"))-1)))</f>
        <v>50.041095890410958</v>
      </c>
      <c r="AG114" s="65" t="str">
        <f>[1]!obMake(AG$15&amp;"-"&amp;ROW(),"int",$F114)</f>
        <v>spot date-114 
[8519]</v>
      </c>
      <c r="AH114" s="65" t="str">
        <f>[1]!obMake(AH$15&amp;"-"&amp;ROW(),"String",$H114)</f>
        <v>start offset rec-114 
[7980]</v>
      </c>
      <c r="AI114" s="65" t="str">
        <f>[1]!obMake(AI$15&amp;"-"&amp;ROW(),"String",$I114)</f>
        <v>maturity rec-114 
[9102]</v>
      </c>
      <c r="AK114" s="65" t="str">
        <f>[1]!obMake(AK$15&amp;"-"&amp;ROW(),"String",$S114)</f>
        <v>start offset pay-114 
[8363]</v>
      </c>
      <c r="AL114" s="65" t="str">
        <f>[1]!obMake(AL$15&amp;"-"&amp;ROW(),"String",$T114)</f>
        <v>maturity pay-114 
[8518]</v>
      </c>
      <c r="AN114" s="65" t="str">
        <f>[1]!obMake(AN$15&amp;"-"&amp;ROW(),"String",D114)</f>
        <v>symbol-114 
[7979]</v>
      </c>
      <c r="AO114" s="65" t="str">
        <f>[1]!obMake(AO$15&amp;"-"&amp;ROW(),"String",E114)</f>
        <v>type-114 
[9101]</v>
      </c>
      <c r="AP114" s="65" t="str">
        <f>[1]!obCall(AP$15&amp;"-"&amp;ROW(),obLibs&amp;"net.finmath.time.ScheduleGenerator","createScheduleFromConventions",$H$8,$AG114,$AH114:$AI114,[1]!obMake("","String",$J114),[1]!obMake("","String",$K114),$H$9,[1]!obMake("","String",$L114),$H$10,[1]!obMake("","int",$M114),[1]!obMake("","int",$N114))</f>
        <v>tenor rec-114 
[13441]</v>
      </c>
      <c r="AQ114" s="65" t="str">
        <f>[1]!obMake(AQ$15&amp;"-"&amp;ROW(),"String",O114)</f>
        <v>forward rec-114 
[8517]</v>
      </c>
      <c r="AR114" s="65" t="str">
        <f>[1]!obMake(AR$15&amp;"-"&amp;ROW(),"double",P114)</f>
        <v>spread rec-114 
[7978]</v>
      </c>
      <c r="AS114" s="65" t="str">
        <f>[1]!obMake(AS$15&amp;"-"&amp;ROW(),"String",Q114)</f>
        <v>discount rec-114 
[9100]</v>
      </c>
      <c r="AT114" s="65" t="str">
        <f>[1]!obCall(AT$15&amp;"-"&amp;ROW(),obLibs&amp;"net.finmath.time.ScheduleGenerator","createScheduleFromConventions",$H$8,$AG114,$AK114:$AL114,[1]!obMake("","String",$U114),[1]!obMake("","String",$V114),$H$9,[1]!obMake("","String",$L114),$H$10,[1]!obMake("","int",$X114),[1]!obMake("","int",$Y114))</f>
        <v>tenor pay-114 
[12129]</v>
      </c>
      <c r="AU114" s="65" t="str">
        <f>[1]!obMake(AU$15&amp;"-"&amp;ROW(),"String",Z114)</f>
        <v>forward pay-114 
[8516]</v>
      </c>
      <c r="AV114" s="65" t="str">
        <f>[1]!obMake(AV$15&amp;"-"&amp;ROW(),"double",AA114)</f>
        <v>spread pay-114 
[7977]</v>
      </c>
      <c r="AW114" s="65" t="str">
        <f>[1]!obMake(AW$15&amp;"-"&amp;ROW(),"String",AB114)</f>
        <v>disocunt pay-114 
[9099]</v>
      </c>
      <c r="AX114" s="65" t="str">
        <f>[1]!obMake(AX$15&amp;"-"&amp;ROW(),"String",AD114)</f>
        <v>calibration curve-114 
[9469]</v>
      </c>
      <c r="AY114" s="65" t="str">
        <f>[1]!obMake(AY$15&amp;"-"&amp;ROW(),"double",AE114)</f>
        <v>calibration time-114 
[13445]</v>
      </c>
    </row>
    <row r="115" spans="1:275" ht="13.2" customHeight="1" x14ac:dyDescent="0.25">
      <c r="A115" s="48" t="str">
        <f t="shared" si="14"/>
        <v>forward-USD-3M-1Y</v>
      </c>
      <c r="B115" s="49" t="str">
        <f>[1]!obMake("calibItem-"&amp;ROW(),obLibs&amp;"net.finmath.marketdata.calibration.CalibratedCurves$CalibrationSpec",AN115:AY115)</f>
        <v>calibItem-115 
[13028]</v>
      </c>
      <c r="C115" s="49">
        <f>[1]!obGet([1]!obCall("",[1]!obCall("",$B$11,"getCalibrationProductForSpec",B115),"getValue",[1]!obCall("",$B$11,"getModel")))</f>
        <v>8.8817841970012523E-16</v>
      </c>
      <c r="D115" s="14" t="str">
        <f t="shared" ref="D115:D143" si="15">AD115&amp;"-"&amp;I115</f>
        <v>forward-USD-3M-1Y</v>
      </c>
      <c r="E115" s="14" t="s">
        <v>125</v>
      </c>
      <c r="F115" s="40">
        <v>2</v>
      </c>
      <c r="H115" s="40" t="s">
        <v>105</v>
      </c>
      <c r="I115" s="40" t="s">
        <v>152</v>
      </c>
      <c r="J115" s="40" t="s">
        <v>149</v>
      </c>
      <c r="K115" s="40" t="s">
        <v>130</v>
      </c>
      <c r="L115" s="40" t="s">
        <v>109</v>
      </c>
      <c r="M115" s="40">
        <v>0</v>
      </c>
      <c r="N115" s="40">
        <v>0</v>
      </c>
      <c r="O115" s="33" t="s">
        <v>154</v>
      </c>
      <c r="P115" s="40">
        <v>0</v>
      </c>
      <c r="Q115" s="33" t="s">
        <v>153</v>
      </c>
      <c r="S115" s="40" t="s">
        <v>105</v>
      </c>
      <c r="T115" s="40" t="str">
        <f t="shared" ref="T115:T143" si="16">I115</f>
        <v>1Y</v>
      </c>
      <c r="U115" s="40" t="s">
        <v>110</v>
      </c>
      <c r="V115" s="40" t="s">
        <v>150</v>
      </c>
      <c r="W115" s="40" t="s">
        <v>109</v>
      </c>
      <c r="X115" s="40">
        <v>0</v>
      </c>
      <c r="Y115" s="40">
        <v>0</v>
      </c>
      <c r="Z115" s="33" t="str">
        <f>""</f>
        <v/>
      </c>
      <c r="AA115" s="51">
        <v>4.2500000000000003E-3</v>
      </c>
      <c r="AB115" s="33" t="s">
        <v>153</v>
      </c>
      <c r="AC115" s="53"/>
      <c r="AD115" s="33" t="str">
        <f t="shared" ref="AD115:AD131" si="17">O115</f>
        <v>forward-USD-3M</v>
      </c>
      <c r="AE115" s="54">
        <f>[1]!obGet([1]!obCall("",AP115,IF(OR(AD115=Q115,AD115=AB115),"getPayment","getFixing"),[1]!obMake("","int",[1]!obGet([1]!obCall("",AP115,"getNumberOfPeriods"))-1)))</f>
        <v>0.75616438356164384</v>
      </c>
      <c r="AG115" s="55" t="str">
        <f>[1]!obMake(AG$15&amp;"-"&amp;ROW(),"int",$F115)</f>
        <v>spot date-115 
[8514]</v>
      </c>
      <c r="AH115" s="55" t="str">
        <f>[1]!obMake(AH$15&amp;"-"&amp;ROW(),"String",$H115)</f>
        <v>start offset rec-115 
[7976]</v>
      </c>
      <c r="AI115" s="55" t="str">
        <f>[1]!obMake(AI$15&amp;"-"&amp;ROW(),"String",$I115)</f>
        <v>maturity rec-115 
[9098]</v>
      </c>
      <c r="AK115" s="55" t="str">
        <f>[1]!obMake(AK$15&amp;"-"&amp;ROW(),"String",$S115)</f>
        <v>start offset pay-115 
[9468]</v>
      </c>
      <c r="AL115" s="55" t="str">
        <f>[1]!obMake(AL$15&amp;"-"&amp;ROW(),"String",$T115)</f>
        <v>maturity pay-115 
[8513]</v>
      </c>
      <c r="AN115" s="55" t="str">
        <f>[1]!obMake(AN$15&amp;"-"&amp;ROW(),"String",D115)</f>
        <v>symbol-115 
[7975]</v>
      </c>
      <c r="AO115" s="55" t="str">
        <f>[1]!obMake(AO$15&amp;"-"&amp;ROW(),"String",E115)</f>
        <v>type-115 
[9097]</v>
      </c>
      <c r="AP115" s="55" t="str">
        <f>[1]!obCall(AP$15&amp;"-"&amp;ROW(),obLibs&amp;"net.finmath.time.ScheduleGenerator","createScheduleFromConventions",$H$8,$AG115,$AH115:$AI115,[1]!obMake("","String",$J115),[1]!obMake("","String",$K115),$H$9,[1]!obMake("","String",$L115),$H$10,[1]!obMake("","int",$M115),[1]!obMake("","int",$N115))</f>
        <v>tenor rec-115 
[13023]</v>
      </c>
      <c r="AQ115" s="55" t="str">
        <f>[1]!obMake(AQ$15&amp;"-"&amp;ROW(),"String",O115)</f>
        <v>forward rec-115 
[8512]</v>
      </c>
      <c r="AR115" s="55" t="str">
        <f>[1]!obMake(AR$15&amp;"-"&amp;ROW(),"double",P115)</f>
        <v>spread rec-115 
[7974]</v>
      </c>
      <c r="AS115" s="55" t="str">
        <f>[1]!obMake(AS$15&amp;"-"&amp;ROW(),"String",Q115)</f>
        <v>discount rec-115 
[9096]</v>
      </c>
      <c r="AT115" s="55" t="str">
        <f>[1]!obCall(AT$15&amp;"-"&amp;ROW(),obLibs&amp;"net.finmath.time.ScheduleGenerator","createScheduleFromConventions",$H$8,$AG115,$AK115:$AL115,[1]!obMake("","String",$U115),[1]!obMake("","String",$V115),$H$9,[1]!obMake("","String",$L115),$H$10,[1]!obMake("","int",$X115),[1]!obMake("","int",$Y115))</f>
        <v>tenor pay-115 
[12432]</v>
      </c>
      <c r="AU115" s="55" t="str">
        <f>[1]!obMake(AU$15&amp;"-"&amp;ROW(),"String",Z115)</f>
        <v>forward pay-115 
[8511]</v>
      </c>
      <c r="AV115" s="55" t="str">
        <f>[1]!obMake(AV$15&amp;"-"&amp;ROW(),"double",AA115)</f>
        <v>spread pay-115 
[7973]</v>
      </c>
      <c r="AW115" s="55" t="str">
        <f>[1]!obMake(AW$15&amp;"-"&amp;ROW(),"String",AB115)</f>
        <v>disocunt pay-115 
[9095]</v>
      </c>
      <c r="AX115" s="55" t="str">
        <f>[1]!obMake(AX$15&amp;"-"&amp;ROW(),"String",AD115)</f>
        <v>calibration curve-115 
[8962]</v>
      </c>
      <c r="AY115" s="55" t="str">
        <f>[1]!obMake(AY$15&amp;"-"&amp;ROW(),"double",AE115)</f>
        <v>calibration time-115 
[13027]</v>
      </c>
      <c r="JJ115" s="14"/>
      <c r="JK115" s="14"/>
      <c r="JL115" s="14"/>
      <c r="JM115" s="14"/>
      <c r="JN115" s="14"/>
      <c r="JO115" s="14"/>
    </row>
    <row r="116" spans="1:275" ht="13.2" customHeight="1" x14ac:dyDescent="0.25">
      <c r="A116" s="48" t="str">
        <f t="shared" si="14"/>
        <v>forward-USD-3M-2Y</v>
      </c>
      <c r="B116" s="49" t="str">
        <f>[1]!obMake("calibItem-"&amp;ROW(),obLibs&amp;"net.finmath.marketdata.calibration.CalibratedCurves$CalibrationSpec",AN116:AY116)</f>
        <v>calibItem-116 
[13847]</v>
      </c>
      <c r="C116" s="49">
        <f>[1]!obGet([1]!obCall("",[1]!obCall("",$B$11,"getCalibrationProductForSpec",B116),"getValue",[1]!obCall("",$B$11,"getModel")))</f>
        <v>-2.7755575615628914E-15</v>
      </c>
      <c r="D116" s="14" t="str">
        <f t="shared" si="15"/>
        <v>forward-USD-3M-2Y</v>
      </c>
      <c r="E116" s="14" t="s">
        <v>125</v>
      </c>
      <c r="F116" s="40">
        <v>2</v>
      </c>
      <c r="H116" s="40" t="s">
        <v>105</v>
      </c>
      <c r="I116" s="40" t="s">
        <v>129</v>
      </c>
      <c r="J116" s="40" t="s">
        <v>149</v>
      </c>
      <c r="K116" s="40" t="s">
        <v>130</v>
      </c>
      <c r="L116" s="40" t="s">
        <v>109</v>
      </c>
      <c r="M116" s="40">
        <v>0</v>
      </c>
      <c r="N116" s="40">
        <v>0</v>
      </c>
      <c r="O116" s="33" t="s">
        <v>154</v>
      </c>
      <c r="P116" s="40">
        <v>0</v>
      </c>
      <c r="Q116" s="33" t="s">
        <v>153</v>
      </c>
      <c r="S116" s="40" t="s">
        <v>105</v>
      </c>
      <c r="T116" s="40" t="str">
        <f t="shared" si="16"/>
        <v>2Y</v>
      </c>
      <c r="U116" s="40" t="s">
        <v>110</v>
      </c>
      <c r="V116" s="40" t="s">
        <v>150</v>
      </c>
      <c r="W116" s="40" t="s">
        <v>109</v>
      </c>
      <c r="X116" s="40">
        <v>0</v>
      </c>
      <c r="Y116" s="40">
        <v>0</v>
      </c>
      <c r="Z116" s="33" t="str">
        <f>""</f>
        <v/>
      </c>
      <c r="AA116" s="51">
        <v>4.45E-3</v>
      </c>
      <c r="AB116" s="33" t="s">
        <v>153</v>
      </c>
      <c r="AC116" s="53"/>
      <c r="AD116" s="33" t="str">
        <f t="shared" si="17"/>
        <v>forward-USD-3M</v>
      </c>
      <c r="AE116" s="54">
        <f>[1]!obGet([1]!obCall("",AP116,IF(OR(AD116=Q116,AD116=AB116),"getPayment","getFixing"),[1]!obMake("","int",[1]!obGet([1]!obCall("",AP116,"getNumberOfPeriods"))-1)))</f>
        <v>1.7616438356164383</v>
      </c>
      <c r="AG116" s="55" t="str">
        <f>[1]!obMake(AG$15&amp;"-"&amp;ROW(),"int",$F116)</f>
        <v>spot date-116 
[8509]</v>
      </c>
      <c r="AH116" s="55" t="str">
        <f>[1]!obMake(AH$15&amp;"-"&amp;ROW(),"String",$H116)</f>
        <v>start offset rec-116 
[7972]</v>
      </c>
      <c r="AI116" s="55" t="str">
        <f>[1]!obMake(AI$15&amp;"-"&amp;ROW(),"String",$I116)</f>
        <v>maturity rec-116 
[9094]</v>
      </c>
      <c r="AK116" s="55" t="str">
        <f>[1]!obMake(AK$15&amp;"-"&amp;ROW(),"String",$S116)</f>
        <v>start offset pay-116 
[9467]</v>
      </c>
      <c r="AL116" s="55" t="str">
        <f>[1]!obMake(AL$15&amp;"-"&amp;ROW(),"String",$T116)</f>
        <v>maturity pay-116 
[8508]</v>
      </c>
      <c r="AN116" s="55" t="str">
        <f>[1]!obMake(AN$15&amp;"-"&amp;ROW(),"String",D116)</f>
        <v>symbol-116 
[7971]</v>
      </c>
      <c r="AO116" s="55" t="str">
        <f>[1]!obMake(AO$15&amp;"-"&amp;ROW(),"String",E116)</f>
        <v>type-116 
[9093]</v>
      </c>
      <c r="AP116" s="55" t="str">
        <f>[1]!obCall(AP$15&amp;"-"&amp;ROW(),obLibs&amp;"net.finmath.time.ScheduleGenerator","createScheduleFromConventions",$H$8,$AG116,$AH116:$AI116,[1]!obMake("","String",$J116),[1]!obMake("","String",$K116),$H$9,[1]!obMake("","String",$L116),$H$10,[1]!obMake("","int",$M116),[1]!obMake("","int",$N116))</f>
        <v>tenor rec-116 
[13842]</v>
      </c>
      <c r="AQ116" s="55" t="str">
        <f>[1]!obMake(AQ$15&amp;"-"&amp;ROW(),"String",O116)</f>
        <v>forward rec-116 
[8507]</v>
      </c>
      <c r="AR116" s="55" t="str">
        <f>[1]!obMake(AR$15&amp;"-"&amp;ROW(),"double",P116)</f>
        <v>spread rec-116 
[7970]</v>
      </c>
      <c r="AS116" s="55" t="str">
        <f>[1]!obMake(AS$15&amp;"-"&amp;ROW(),"String",Q116)</f>
        <v>discount rec-116 
[9092]</v>
      </c>
      <c r="AT116" s="55" t="str">
        <f>[1]!obCall(AT$15&amp;"-"&amp;ROW(),obLibs&amp;"net.finmath.time.ScheduleGenerator","createScheduleFromConventions",$H$8,$AG116,$AK116:$AL116,[1]!obMake("","String",$U116),[1]!obMake("","String",$V116),$H$9,[1]!obMake("","String",$L116),$H$10,[1]!obMake("","int",$X116),[1]!obMake("","int",$Y116))</f>
        <v>tenor pay-116 
[12164]</v>
      </c>
      <c r="AU116" s="55" t="str">
        <f>[1]!obMake(AU$15&amp;"-"&amp;ROW(),"String",Z116)</f>
        <v>forward pay-116 
[8506]</v>
      </c>
      <c r="AV116" s="55" t="str">
        <f>[1]!obMake(AV$15&amp;"-"&amp;ROW(),"double",AA116)</f>
        <v>spread pay-116 
[7969]</v>
      </c>
      <c r="AW116" s="55" t="str">
        <f>[1]!obMake(AW$15&amp;"-"&amp;ROW(),"String",AB116)</f>
        <v>disocunt pay-116 
[9091]</v>
      </c>
      <c r="AX116" s="55" t="str">
        <f>[1]!obMake(AX$15&amp;"-"&amp;ROW(),"String",AD116)</f>
        <v>calibration curve-116 
[8362]</v>
      </c>
      <c r="AY116" s="55" t="str">
        <f>[1]!obMake(AY$15&amp;"-"&amp;ROW(),"double",AE116)</f>
        <v>calibration time-116 
[13846]</v>
      </c>
      <c r="JJ116" s="14"/>
      <c r="JK116" s="14"/>
      <c r="JL116" s="14"/>
      <c r="JM116" s="14"/>
      <c r="JN116" s="14"/>
      <c r="JO116" s="14"/>
    </row>
    <row r="117" spans="1:275" ht="13.2" customHeight="1" x14ac:dyDescent="0.25">
      <c r="A117" s="48" t="str">
        <f t="shared" si="14"/>
        <v>forward-USD-3M-3Y</v>
      </c>
      <c r="B117" s="49" t="str">
        <f>[1]!obMake("calibItem-"&amp;ROW(),obLibs&amp;"net.finmath.marketdata.calibration.CalibratedCurves$CalibrationSpec",AN117:AY117)</f>
        <v>calibItem-117 
[12576]</v>
      </c>
      <c r="C117" s="49">
        <f>[1]!obGet([1]!obCall("",[1]!obCall("",$B$11,"getCalibrationProductForSpec",B117),"getValue",[1]!obCall("",$B$11,"getModel")))</f>
        <v>3.4416913763379853E-15</v>
      </c>
      <c r="D117" s="14" t="str">
        <f t="shared" si="15"/>
        <v>forward-USD-3M-3Y</v>
      </c>
      <c r="E117" s="14" t="s">
        <v>125</v>
      </c>
      <c r="F117" s="40">
        <v>2</v>
      </c>
      <c r="H117" s="40" t="s">
        <v>105</v>
      </c>
      <c r="I117" s="40" t="s">
        <v>131</v>
      </c>
      <c r="J117" s="40" t="s">
        <v>149</v>
      </c>
      <c r="K117" s="40" t="s">
        <v>130</v>
      </c>
      <c r="L117" s="40" t="s">
        <v>109</v>
      </c>
      <c r="M117" s="40">
        <v>0</v>
      </c>
      <c r="N117" s="40">
        <v>0</v>
      </c>
      <c r="O117" s="33" t="s">
        <v>154</v>
      </c>
      <c r="P117" s="40">
        <v>0</v>
      </c>
      <c r="Q117" s="33" t="s">
        <v>153</v>
      </c>
      <c r="S117" s="40" t="s">
        <v>105</v>
      </c>
      <c r="T117" s="40" t="str">
        <f t="shared" si="16"/>
        <v>3Y</v>
      </c>
      <c r="U117" s="40" t="s">
        <v>110</v>
      </c>
      <c r="V117" s="40" t="s">
        <v>150</v>
      </c>
      <c r="W117" s="40" t="s">
        <v>109</v>
      </c>
      <c r="X117" s="40">
        <v>0</v>
      </c>
      <c r="Y117" s="40">
        <v>0</v>
      </c>
      <c r="Z117" s="33" t="str">
        <f>""</f>
        <v/>
      </c>
      <c r="AA117" s="51">
        <v>5.0200000000000002E-3</v>
      </c>
      <c r="AB117" s="33" t="s">
        <v>153</v>
      </c>
      <c r="AC117" s="53"/>
      <c r="AD117" s="33" t="str">
        <f t="shared" si="17"/>
        <v>forward-USD-3M</v>
      </c>
      <c r="AE117" s="54">
        <f>[1]!obGet([1]!obCall("",AP117,IF(OR(AD117=Q117,AD117=AB117),"getPayment","getFixing"),[1]!obMake("","int",[1]!obGet([1]!obCall("",AP117,"getNumberOfPeriods"))-1)))</f>
        <v>2.7589041095890412</v>
      </c>
      <c r="AG117" s="55" t="str">
        <f>[1]!obMake(AG$15&amp;"-"&amp;ROW(),"int",$F117)</f>
        <v>spot date-117 
[8504]</v>
      </c>
      <c r="AH117" s="55" t="str">
        <f>[1]!obMake(AH$15&amp;"-"&amp;ROW(),"String",$H117)</f>
        <v>start offset rec-117 
[7968]</v>
      </c>
      <c r="AI117" s="55" t="str">
        <f>[1]!obMake(AI$15&amp;"-"&amp;ROW(),"String",$I117)</f>
        <v>maturity rec-117 
[9090]</v>
      </c>
      <c r="AK117" s="55" t="str">
        <f>[1]!obMake(AK$15&amp;"-"&amp;ROW(),"String",$S117)</f>
        <v>start offset pay-117 
[8361]</v>
      </c>
      <c r="AL117" s="55" t="str">
        <f>[1]!obMake(AL$15&amp;"-"&amp;ROW(),"String",$T117)</f>
        <v>maturity pay-117 
[8503]</v>
      </c>
      <c r="AN117" s="55" t="str">
        <f>[1]!obMake(AN$15&amp;"-"&amp;ROW(),"String",D117)</f>
        <v>symbol-117 
[7967]</v>
      </c>
      <c r="AO117" s="55" t="str">
        <f>[1]!obMake(AO$15&amp;"-"&amp;ROW(),"String",E117)</f>
        <v>type-117 
[9089]</v>
      </c>
      <c r="AP117" s="55" t="str">
        <f>[1]!obCall(AP$15&amp;"-"&amp;ROW(),obLibs&amp;"net.finmath.time.ScheduleGenerator","createScheduleFromConventions",$H$8,$AG117,$AH117:$AI117,[1]!obMake("","String",$J117),[1]!obMake("","String",$K117),$H$9,[1]!obMake("","String",$L117),$H$10,[1]!obMake("","int",$M117),[1]!obMake("","int",$N117))</f>
        <v>tenor rec-117 
[12571]</v>
      </c>
      <c r="AQ117" s="55" t="str">
        <f>[1]!obMake(AQ$15&amp;"-"&amp;ROW(),"String",O117)</f>
        <v>forward rec-117 
[8502]</v>
      </c>
      <c r="AR117" s="55" t="str">
        <f>[1]!obMake(AR$15&amp;"-"&amp;ROW(),"double",P117)</f>
        <v>spread rec-117 
[7966]</v>
      </c>
      <c r="AS117" s="55" t="str">
        <f>[1]!obMake(AS$15&amp;"-"&amp;ROW(),"String",Q117)</f>
        <v>discount rec-117 
[9088]</v>
      </c>
      <c r="AT117" s="55" t="str">
        <f>[1]!obCall(AT$15&amp;"-"&amp;ROW(),obLibs&amp;"net.finmath.time.ScheduleGenerator","createScheduleFromConventions",$H$8,$AG117,$AK117:$AL117,[1]!obMake("","String",$U117),[1]!obMake("","String",$V117),$H$9,[1]!obMake("","String",$L117),$H$10,[1]!obMake("","int",$X117),[1]!obMake("","int",$Y117))</f>
        <v>tenor pay-117 
[11422]</v>
      </c>
      <c r="AU117" s="55" t="str">
        <f>[1]!obMake(AU$15&amp;"-"&amp;ROW(),"String",Z117)</f>
        <v>forward pay-117 
[8501]</v>
      </c>
      <c r="AV117" s="55" t="str">
        <f>[1]!obMake(AV$15&amp;"-"&amp;ROW(),"double",AA117)</f>
        <v>spread pay-117 
[7965]</v>
      </c>
      <c r="AW117" s="55" t="str">
        <f>[1]!obMake(AW$15&amp;"-"&amp;ROW(),"String",AB117)</f>
        <v>disocunt pay-117 
[9087]</v>
      </c>
      <c r="AX117" s="55" t="str">
        <f>[1]!obMake(AX$15&amp;"-"&amp;ROW(),"String",AD117)</f>
        <v>calibration curve-117 
[9466]</v>
      </c>
      <c r="AY117" s="55" t="str">
        <f>[1]!obMake(AY$15&amp;"-"&amp;ROW(),"double",AE117)</f>
        <v>calibration time-117 
[12575]</v>
      </c>
      <c r="JJ117" s="14"/>
      <c r="JK117" s="14"/>
      <c r="JL117" s="14"/>
      <c r="JM117" s="14"/>
      <c r="JN117" s="14"/>
      <c r="JO117" s="14"/>
    </row>
    <row r="118" spans="1:275" ht="13.2" customHeight="1" x14ac:dyDescent="0.25">
      <c r="A118" s="48" t="str">
        <f t="shared" si="14"/>
        <v>forward-USD-3M-4Y</v>
      </c>
      <c r="B118" s="49" t="str">
        <f>[1]!obMake("calibItem-"&amp;ROW(),obLibs&amp;"net.finmath.marketdata.calibration.CalibratedCurves$CalibrationSpec",AN118:AY118)</f>
        <v>calibItem-118 
[11467]</v>
      </c>
      <c r="C118" s="49">
        <f>[1]!obGet([1]!obCall("",[1]!obCall("",$B$11,"getCalibrationProductForSpec",B118),"getValue",[1]!obCall("",$B$11,"getModel")))</f>
        <v>-5.8841820305133297E-15</v>
      </c>
      <c r="D118" s="14" t="str">
        <f t="shared" si="15"/>
        <v>forward-USD-3M-4Y</v>
      </c>
      <c r="E118" s="14" t="s">
        <v>125</v>
      </c>
      <c r="F118" s="40">
        <v>2</v>
      </c>
      <c r="H118" s="40" t="s">
        <v>105</v>
      </c>
      <c r="I118" s="40" t="s">
        <v>132</v>
      </c>
      <c r="J118" s="40" t="s">
        <v>149</v>
      </c>
      <c r="K118" s="40" t="s">
        <v>130</v>
      </c>
      <c r="L118" s="40" t="s">
        <v>109</v>
      </c>
      <c r="M118" s="40">
        <v>0</v>
      </c>
      <c r="N118" s="40">
        <v>0</v>
      </c>
      <c r="O118" s="33" t="s">
        <v>154</v>
      </c>
      <c r="P118" s="40">
        <v>0</v>
      </c>
      <c r="Q118" s="33" t="s">
        <v>153</v>
      </c>
      <c r="S118" s="40" t="s">
        <v>105</v>
      </c>
      <c r="T118" s="40" t="str">
        <f t="shared" si="16"/>
        <v>4Y</v>
      </c>
      <c r="U118" s="40" t="s">
        <v>110</v>
      </c>
      <c r="V118" s="40" t="s">
        <v>150</v>
      </c>
      <c r="W118" s="40" t="s">
        <v>109</v>
      </c>
      <c r="X118" s="40">
        <v>0</v>
      </c>
      <c r="Y118" s="40">
        <v>0</v>
      </c>
      <c r="Z118" s="33" t="str">
        <f>""</f>
        <v/>
      </c>
      <c r="AA118" s="51">
        <v>6.2500000000000003E-3</v>
      </c>
      <c r="AB118" s="33" t="s">
        <v>153</v>
      </c>
      <c r="AC118" s="53"/>
      <c r="AD118" s="33" t="str">
        <f t="shared" si="17"/>
        <v>forward-USD-3M</v>
      </c>
      <c r="AE118" s="54">
        <f>[1]!obGet([1]!obCall("",AP118,IF(OR(AD118=Q118,AD118=AB118),"getPayment","getFixing"),[1]!obMake("","int",[1]!obGet([1]!obCall("",AP118,"getNumberOfPeriods"))-1)))</f>
        <v>3.7561643835616438</v>
      </c>
      <c r="AG118" s="55" t="str">
        <f>[1]!obMake(AG$15&amp;"-"&amp;ROW(),"int",$F118)</f>
        <v>spot date-118 
[8499]</v>
      </c>
      <c r="AH118" s="55" t="str">
        <f>[1]!obMake(AH$15&amp;"-"&amp;ROW(),"String",$H118)</f>
        <v>start offset rec-118 
[7964]</v>
      </c>
      <c r="AI118" s="55" t="str">
        <f>[1]!obMake(AI$15&amp;"-"&amp;ROW(),"String",$I118)</f>
        <v>maturity rec-118 
[9086]</v>
      </c>
      <c r="AK118" s="55" t="str">
        <f>[1]!obMake(AK$15&amp;"-"&amp;ROW(),"String",$S118)</f>
        <v>start offset pay-118 
[9465]</v>
      </c>
      <c r="AL118" s="55" t="str">
        <f>[1]!obMake(AL$15&amp;"-"&amp;ROW(),"String",$T118)</f>
        <v>maturity pay-118 
[8498]</v>
      </c>
      <c r="AN118" s="55" t="str">
        <f>[1]!obMake(AN$15&amp;"-"&amp;ROW(),"String",D118)</f>
        <v>symbol-118 
[7963]</v>
      </c>
      <c r="AO118" s="55" t="str">
        <f>[1]!obMake(AO$15&amp;"-"&amp;ROW(),"String",E118)</f>
        <v>type-118 
[9085]</v>
      </c>
      <c r="AP118" s="55" t="str">
        <f>[1]!obCall(AP$15&amp;"-"&amp;ROW(),obLibs&amp;"net.finmath.time.ScheduleGenerator","createScheduleFromConventions",$H$8,$AG118,$AH118:$AI118,[1]!obMake("","String",$J118),[1]!obMake("","String",$K118),$H$9,[1]!obMake("","String",$L118),$H$10,[1]!obMake("","int",$M118),[1]!obMake("","int",$N118))</f>
        <v>tenor rec-118 
[11462]</v>
      </c>
      <c r="AQ118" s="55" t="str">
        <f>[1]!obMake(AQ$15&amp;"-"&amp;ROW(),"String",O118)</f>
        <v>forward rec-118 
[8497]</v>
      </c>
      <c r="AR118" s="55" t="str">
        <f>[1]!obMake(AR$15&amp;"-"&amp;ROW(),"double",P118)</f>
        <v>spread rec-118 
[7962]</v>
      </c>
      <c r="AS118" s="55" t="str">
        <f>[1]!obMake(AS$15&amp;"-"&amp;ROW(),"String",Q118)</f>
        <v>discount rec-118 
[9084]</v>
      </c>
      <c r="AT118" s="55" t="str">
        <f>[1]!obCall(AT$15&amp;"-"&amp;ROW(),obLibs&amp;"net.finmath.time.ScheduleGenerator","createScheduleFromConventions",$H$8,$AG118,$AK118:$AL118,[1]!obMake("","String",$U118),[1]!obMake("","String",$V118),$H$9,[1]!obMake("","String",$L118),$H$10,[1]!obMake("","int",$X118),[1]!obMake("","int",$Y118))</f>
        <v>tenor pay-118 
[10897]</v>
      </c>
      <c r="AU118" s="55" t="str">
        <f>[1]!obMake(AU$15&amp;"-"&amp;ROW(),"String",Z118)</f>
        <v>forward pay-118 
[8496]</v>
      </c>
      <c r="AV118" s="55" t="str">
        <f>[1]!obMake(AV$15&amp;"-"&amp;ROW(),"double",AA118)</f>
        <v>spread pay-118 
[7961]</v>
      </c>
      <c r="AW118" s="55" t="str">
        <f>[1]!obMake(AW$15&amp;"-"&amp;ROW(),"String",AB118)</f>
        <v>disocunt pay-118 
[9083]</v>
      </c>
      <c r="AX118" s="55" t="str">
        <f>[1]!obMake(AX$15&amp;"-"&amp;ROW(),"String",AD118)</f>
        <v>calibration curve-118 
[9464]</v>
      </c>
      <c r="AY118" s="55" t="str">
        <f>[1]!obMake(AY$15&amp;"-"&amp;ROW(),"double",AE118)</f>
        <v>calibration time-118 
[11466]</v>
      </c>
      <c r="JJ118" s="14"/>
      <c r="JK118" s="14"/>
      <c r="JL118" s="14"/>
      <c r="JM118" s="14"/>
      <c r="JN118" s="14"/>
      <c r="JO118" s="14"/>
    </row>
    <row r="119" spans="1:275" ht="13.2" customHeight="1" x14ac:dyDescent="0.25">
      <c r="A119" s="48" t="str">
        <f t="shared" si="14"/>
        <v>forward-USD-3M-5Y</v>
      </c>
      <c r="B119" s="49" t="str">
        <f>[1]!obMake("calibItem-"&amp;ROW(),obLibs&amp;"net.finmath.marketdata.calibration.CalibratedCurves$CalibrationSpec",AN119:AY119)</f>
        <v>calibItem-119 
[13453]</v>
      </c>
      <c r="C119" s="49">
        <f>[1]!obGet([1]!obCall("",[1]!obCall("",$B$11,"getCalibrationProductForSpec",B119),"getValue",[1]!obCall("",$B$11,"getModel")))</f>
        <v>8.5487172896137054E-15</v>
      </c>
      <c r="D119" s="14" t="str">
        <f t="shared" si="15"/>
        <v>forward-USD-3M-5Y</v>
      </c>
      <c r="E119" s="14" t="s">
        <v>125</v>
      </c>
      <c r="F119" s="40">
        <v>2</v>
      </c>
      <c r="H119" s="40" t="s">
        <v>105</v>
      </c>
      <c r="I119" s="40" t="s">
        <v>133</v>
      </c>
      <c r="J119" s="40" t="s">
        <v>149</v>
      </c>
      <c r="K119" s="40" t="s">
        <v>130</v>
      </c>
      <c r="L119" s="40" t="s">
        <v>109</v>
      </c>
      <c r="M119" s="40">
        <v>0</v>
      </c>
      <c r="N119" s="40">
        <v>0</v>
      </c>
      <c r="O119" s="33" t="s">
        <v>154</v>
      </c>
      <c r="P119" s="40">
        <v>0</v>
      </c>
      <c r="Q119" s="33" t="s">
        <v>153</v>
      </c>
      <c r="S119" s="40" t="s">
        <v>105</v>
      </c>
      <c r="T119" s="40" t="str">
        <f t="shared" si="16"/>
        <v>5Y</v>
      </c>
      <c r="U119" s="40" t="s">
        <v>110</v>
      </c>
      <c r="V119" s="40" t="s">
        <v>150</v>
      </c>
      <c r="W119" s="40" t="s">
        <v>109</v>
      </c>
      <c r="X119" s="40">
        <v>0</v>
      </c>
      <c r="Y119" s="40">
        <v>0</v>
      </c>
      <c r="Z119" s="33" t="str">
        <f>""</f>
        <v/>
      </c>
      <c r="AA119" s="51">
        <v>7.8799999999999999E-3</v>
      </c>
      <c r="AB119" s="33" t="s">
        <v>153</v>
      </c>
      <c r="AC119" s="53"/>
      <c r="AD119" s="33" t="str">
        <f t="shared" si="17"/>
        <v>forward-USD-3M</v>
      </c>
      <c r="AE119" s="54">
        <f>[1]!obGet([1]!obCall("",AP119,IF(OR(AD119=Q119,AD119=AB119),"getPayment","getFixing"),[1]!obMake("","int",[1]!obGet([1]!obCall("",AP119,"getNumberOfPeriods"))-1)))</f>
        <v>4.7589041095890412</v>
      </c>
      <c r="AG119" s="55" t="str">
        <f>[1]!obMake(AG$15&amp;"-"&amp;ROW(),"int",$F119)</f>
        <v>spot date-119 
[8494]</v>
      </c>
      <c r="AH119" s="55" t="str">
        <f>[1]!obMake(AH$15&amp;"-"&amp;ROW(),"String",$H119)</f>
        <v>start offset rec-119 
[7960]</v>
      </c>
      <c r="AI119" s="55" t="str">
        <f>[1]!obMake(AI$15&amp;"-"&amp;ROW(),"String",$I119)</f>
        <v>maturity rec-119 
[9082]</v>
      </c>
      <c r="AK119" s="55" t="str">
        <f>[1]!obMake(AK$15&amp;"-"&amp;ROW(),"String",$S119)</f>
        <v>start offset pay-119 
[9463]</v>
      </c>
      <c r="AL119" s="55" t="str">
        <f>[1]!obMake(AL$15&amp;"-"&amp;ROW(),"String",$T119)</f>
        <v>maturity pay-119 
[8493]</v>
      </c>
      <c r="AN119" s="55" t="str">
        <f>[1]!obMake(AN$15&amp;"-"&amp;ROW(),"String",D119)</f>
        <v>symbol-119 
[7959]</v>
      </c>
      <c r="AO119" s="55" t="str">
        <f>[1]!obMake(AO$15&amp;"-"&amp;ROW(),"String",E119)</f>
        <v>type-119 
[9081]</v>
      </c>
      <c r="AP119" s="55" t="str">
        <f>[1]!obCall(AP$15&amp;"-"&amp;ROW(),obLibs&amp;"net.finmath.time.ScheduleGenerator","createScheduleFromConventions",$H$8,$AG119,$AH119:$AI119,[1]!obMake("","String",$J119),[1]!obMake("","String",$K119),$H$9,[1]!obMake("","String",$L119),$H$10,[1]!obMake("","int",$M119),[1]!obMake("","int",$N119))</f>
        <v>tenor rec-119 
[13077]</v>
      </c>
      <c r="AQ119" s="55" t="str">
        <f>[1]!obMake(AQ$15&amp;"-"&amp;ROW(),"String",O119)</f>
        <v>forward rec-119 
[8492]</v>
      </c>
      <c r="AR119" s="55" t="str">
        <f>[1]!obMake(AR$15&amp;"-"&amp;ROW(),"double",P119)</f>
        <v>spread rec-119 
[7958]</v>
      </c>
      <c r="AS119" s="55" t="str">
        <f>[1]!obMake(AS$15&amp;"-"&amp;ROW(),"String",Q119)</f>
        <v>discount rec-119 
[9080]</v>
      </c>
      <c r="AT119" s="55" t="str">
        <f>[1]!obCall(AT$15&amp;"-"&amp;ROW(),obLibs&amp;"net.finmath.time.ScheduleGenerator","createScheduleFromConventions",$H$8,$AG119,$AK119:$AL119,[1]!obMake("","String",$U119),[1]!obMake("","String",$V119),$H$9,[1]!obMake("","String",$L119),$H$10,[1]!obMake("","int",$X119),[1]!obMake("","int",$Y119))</f>
        <v>tenor pay-119 
[13452]</v>
      </c>
      <c r="AU119" s="55" t="str">
        <f>[1]!obMake(AU$15&amp;"-"&amp;ROW(),"String",Z119)</f>
        <v>forward pay-119 
[8491]</v>
      </c>
      <c r="AV119" s="55" t="str">
        <f>[1]!obMake(AV$15&amp;"-"&amp;ROW(),"double",AA119)</f>
        <v>spread pay-119 
[7957]</v>
      </c>
      <c r="AW119" s="55" t="str">
        <f>[1]!obMake(AW$15&amp;"-"&amp;ROW(),"String",AB119)</f>
        <v>disocunt pay-119 
[9079]</v>
      </c>
      <c r="AX119" s="55" t="str">
        <f>[1]!obMake(AX$15&amp;"-"&amp;ROW(),"String",AD119)</f>
        <v>calibration curve-119 
[9462]</v>
      </c>
      <c r="AY119" s="55" t="str">
        <f>[1]!obMake(AY$15&amp;"-"&amp;ROW(),"double",AE119)</f>
        <v>calibration time-119 
[13081]</v>
      </c>
      <c r="JJ119" s="14"/>
      <c r="JK119" s="14"/>
      <c r="JL119" s="14"/>
      <c r="JM119" s="14"/>
      <c r="JN119" s="14"/>
      <c r="JO119" s="14"/>
    </row>
    <row r="120" spans="1:275" ht="13.2" customHeight="1" x14ac:dyDescent="0.25">
      <c r="A120" s="48" t="str">
        <f t="shared" si="14"/>
        <v>forward-USD-3M-6Y</v>
      </c>
      <c r="B120" s="49" t="str">
        <f>[1]!obMake("calibItem-"&amp;ROW(),obLibs&amp;"net.finmath.marketdata.calibration.CalibratedCurves$CalibrationSpec",AN120:AY120)</f>
        <v>calibItem-120 
[13893]</v>
      </c>
      <c r="C120" s="49">
        <f>[1]!obGet([1]!obCall("",[1]!obCall("",$B$11,"getCalibrationProductForSpec",B120),"getValue",[1]!obCall("",$B$11,"getModel")))</f>
        <v>-1.4543921622589551E-14</v>
      </c>
      <c r="D120" s="14" t="str">
        <f t="shared" si="15"/>
        <v>forward-USD-3M-6Y</v>
      </c>
      <c r="E120" s="14" t="s">
        <v>125</v>
      </c>
      <c r="F120" s="40">
        <v>2</v>
      </c>
      <c r="H120" s="40" t="s">
        <v>105</v>
      </c>
      <c r="I120" s="40" t="s">
        <v>134</v>
      </c>
      <c r="J120" s="40" t="s">
        <v>149</v>
      </c>
      <c r="K120" s="40" t="s">
        <v>130</v>
      </c>
      <c r="L120" s="40" t="s">
        <v>109</v>
      </c>
      <c r="M120" s="40">
        <v>0</v>
      </c>
      <c r="N120" s="40">
        <v>0</v>
      </c>
      <c r="O120" s="33" t="s">
        <v>154</v>
      </c>
      <c r="P120" s="40">
        <v>0</v>
      </c>
      <c r="Q120" s="33" t="s">
        <v>153</v>
      </c>
      <c r="S120" s="40" t="s">
        <v>105</v>
      </c>
      <c r="T120" s="40" t="str">
        <f t="shared" si="16"/>
        <v>6Y</v>
      </c>
      <c r="U120" s="40" t="s">
        <v>110</v>
      </c>
      <c r="V120" s="40" t="s">
        <v>150</v>
      </c>
      <c r="W120" s="40" t="s">
        <v>109</v>
      </c>
      <c r="X120" s="40">
        <v>0</v>
      </c>
      <c r="Y120" s="40">
        <v>0</v>
      </c>
      <c r="Z120" s="33" t="str">
        <f>""</f>
        <v/>
      </c>
      <c r="AA120" s="51">
        <v>9.7000000000000003E-3</v>
      </c>
      <c r="AB120" s="33" t="s">
        <v>153</v>
      </c>
      <c r="AC120" s="53"/>
      <c r="AD120" s="33" t="str">
        <f t="shared" si="17"/>
        <v>forward-USD-3M</v>
      </c>
      <c r="AE120" s="54">
        <f>[1]!obGet([1]!obCall("",AP120,IF(OR(AD120=Q120,AD120=AB120),"getPayment","getFixing"),[1]!obMake("","int",[1]!obGet([1]!obCall("",AP120,"getNumberOfPeriods"))-1)))</f>
        <v>5.7589041095890412</v>
      </c>
      <c r="AG120" s="55" t="str">
        <f>[1]!obMake(AG$15&amp;"-"&amp;ROW(),"int",$F120)</f>
        <v>spot date-120 
[8489]</v>
      </c>
      <c r="AH120" s="55" t="str">
        <f>[1]!obMake(AH$15&amp;"-"&amp;ROW(),"String",$H120)</f>
        <v>start offset rec-120 
[7956]</v>
      </c>
      <c r="AI120" s="55" t="str">
        <f>[1]!obMake(AI$15&amp;"-"&amp;ROW(),"String",$I120)</f>
        <v>maturity rec-120 
[9078]</v>
      </c>
      <c r="AK120" s="55" t="str">
        <f>[1]!obMake(AK$15&amp;"-"&amp;ROW(),"String",$S120)</f>
        <v>start offset pay-120 
[8360]</v>
      </c>
      <c r="AL120" s="55" t="str">
        <f>[1]!obMake(AL$15&amp;"-"&amp;ROW(),"String",$T120)</f>
        <v>maturity pay-120 
[8488]</v>
      </c>
      <c r="AN120" s="55" t="str">
        <f>[1]!obMake(AN$15&amp;"-"&amp;ROW(),"String",D120)</f>
        <v>symbol-120 
[7955]</v>
      </c>
      <c r="AO120" s="55" t="str">
        <f>[1]!obMake(AO$15&amp;"-"&amp;ROW(),"String",E120)</f>
        <v>type-120 
[9077]</v>
      </c>
      <c r="AP120" s="55" t="str">
        <f>[1]!obCall(AP$15&amp;"-"&amp;ROW(),obLibs&amp;"net.finmath.time.ScheduleGenerator","createScheduleFromConventions",$H$8,$AG120,$AH120:$AI120,[1]!obMake("","String",$J120),[1]!obMake("","String",$K120),$H$9,[1]!obMake("","String",$L120),$H$10,[1]!obMake("","int",$M120),[1]!obMake("","int",$N120))</f>
        <v>tenor rec-120 
[12422]</v>
      </c>
      <c r="AQ120" s="55" t="str">
        <f>[1]!obMake(AQ$15&amp;"-"&amp;ROW(),"String",O120)</f>
        <v>forward rec-120 
[8487]</v>
      </c>
      <c r="AR120" s="55" t="str">
        <f>[1]!obMake(AR$15&amp;"-"&amp;ROW(),"double",P120)</f>
        <v>spread rec-120 
[7954]</v>
      </c>
      <c r="AS120" s="55" t="str">
        <f>[1]!obMake(AS$15&amp;"-"&amp;ROW(),"String",Q120)</f>
        <v>discount rec-120 
[9076]</v>
      </c>
      <c r="AT120" s="55" t="str">
        <f>[1]!obCall(AT$15&amp;"-"&amp;ROW(),obLibs&amp;"net.finmath.time.ScheduleGenerator","createScheduleFromConventions",$H$8,$AG120,$AK120:$AL120,[1]!obMake("","String",$U120),[1]!obMake("","String",$V120),$H$9,[1]!obMake("","String",$L120),$H$10,[1]!obMake("","int",$X120),[1]!obMake("","int",$Y120))</f>
        <v>tenor pay-120 
[13892]</v>
      </c>
      <c r="AU120" s="55" t="str">
        <f>[1]!obMake(AU$15&amp;"-"&amp;ROW(),"String",Z120)</f>
        <v>forward pay-120 
[8486]</v>
      </c>
      <c r="AV120" s="55" t="str">
        <f>[1]!obMake(AV$15&amp;"-"&amp;ROW(),"double",AA120)</f>
        <v>spread pay-120 
[7953]</v>
      </c>
      <c r="AW120" s="55" t="str">
        <f>[1]!obMake(AW$15&amp;"-"&amp;ROW(),"String",AB120)</f>
        <v>disocunt pay-120 
[9075]</v>
      </c>
      <c r="AX120" s="55" t="str">
        <f>[1]!obMake(AX$15&amp;"-"&amp;ROW(),"String",AD120)</f>
        <v>calibration curve-120 
[8961]</v>
      </c>
      <c r="AY120" s="55" t="str">
        <f>[1]!obMake(AY$15&amp;"-"&amp;ROW(),"double",AE120)</f>
        <v>calibration time-120 
[12426]</v>
      </c>
      <c r="JJ120" s="14"/>
      <c r="JK120" s="14"/>
      <c r="JL120" s="14"/>
      <c r="JM120" s="14"/>
      <c r="JN120" s="14"/>
      <c r="JO120" s="14"/>
    </row>
    <row r="121" spans="1:275" ht="13.2" customHeight="1" x14ac:dyDescent="0.25">
      <c r="A121" s="48" t="str">
        <f t="shared" si="14"/>
        <v>forward-USD-3M-7Y</v>
      </c>
      <c r="B121" s="49" t="str">
        <f>[1]!obMake("calibItem-"&amp;ROW(),obLibs&amp;"net.finmath.marketdata.calibration.CalibratedCurves$CalibrationSpec",AN121:AY121)</f>
        <v>calibItem-121 
[13035]</v>
      </c>
      <c r="C121" s="49">
        <f>[1]!obGet([1]!obCall("",[1]!obCall("",$B$11,"getCalibrationProductForSpec",B121),"getValue",[1]!obCall("",$B$11,"getModel")))</f>
        <v>2.3203661214665772E-14</v>
      </c>
      <c r="D121" s="14" t="str">
        <f t="shared" si="15"/>
        <v>forward-USD-3M-7Y</v>
      </c>
      <c r="E121" s="14" t="s">
        <v>125</v>
      </c>
      <c r="F121" s="40">
        <v>2</v>
      </c>
      <c r="H121" s="40" t="s">
        <v>105</v>
      </c>
      <c r="I121" s="40" t="s">
        <v>135</v>
      </c>
      <c r="J121" s="40" t="s">
        <v>149</v>
      </c>
      <c r="K121" s="40" t="s">
        <v>130</v>
      </c>
      <c r="L121" s="40" t="s">
        <v>109</v>
      </c>
      <c r="M121" s="40">
        <v>0</v>
      </c>
      <c r="N121" s="40">
        <v>0</v>
      </c>
      <c r="O121" s="33" t="s">
        <v>154</v>
      </c>
      <c r="P121" s="40">
        <v>0</v>
      </c>
      <c r="Q121" s="33" t="s">
        <v>153</v>
      </c>
      <c r="S121" s="40" t="s">
        <v>105</v>
      </c>
      <c r="T121" s="40" t="str">
        <f t="shared" si="16"/>
        <v>7Y</v>
      </c>
      <c r="U121" s="40" t="s">
        <v>110</v>
      </c>
      <c r="V121" s="40" t="s">
        <v>150</v>
      </c>
      <c r="W121" s="40" t="s">
        <v>109</v>
      </c>
      <c r="X121" s="40">
        <v>0</v>
      </c>
      <c r="Y121" s="40">
        <v>0</v>
      </c>
      <c r="Z121" s="33" t="str">
        <f>""</f>
        <v/>
      </c>
      <c r="AA121" s="51">
        <v>1.142E-2</v>
      </c>
      <c r="AB121" s="33" t="s">
        <v>153</v>
      </c>
      <c r="AC121" s="53"/>
      <c r="AD121" s="33" t="str">
        <f t="shared" si="17"/>
        <v>forward-USD-3M</v>
      </c>
      <c r="AE121" s="54">
        <f>[1]!obGet([1]!obCall("",AP121,IF(OR(AD121=Q121,AD121=AB121),"getPayment","getFixing"),[1]!obMake("","int",[1]!obGet([1]!obCall("",AP121,"getNumberOfPeriods"))-1)))</f>
        <v>6.7589041095890412</v>
      </c>
      <c r="AG121" s="55" t="str">
        <f>[1]!obMake(AG$15&amp;"-"&amp;ROW(),"int",$F121)</f>
        <v>spot date-121 
[8484]</v>
      </c>
      <c r="AH121" s="55" t="str">
        <f>[1]!obMake(AH$15&amp;"-"&amp;ROW(),"String",$H121)</f>
        <v>start offset rec-121 
[7952]</v>
      </c>
      <c r="AI121" s="55" t="str">
        <f>[1]!obMake(AI$15&amp;"-"&amp;ROW(),"String",$I121)</f>
        <v>maturity rec-121 
[9074]</v>
      </c>
      <c r="AK121" s="55" t="str">
        <f>[1]!obMake(AK$15&amp;"-"&amp;ROW(),"String",$S121)</f>
        <v>start offset pay-121 
[8960]</v>
      </c>
      <c r="AL121" s="55" t="str">
        <f>[1]!obMake(AL$15&amp;"-"&amp;ROW(),"String",$T121)</f>
        <v>maturity pay-121 
[8483]</v>
      </c>
      <c r="AN121" s="55" t="str">
        <f>[1]!obMake(AN$15&amp;"-"&amp;ROW(),"String",D121)</f>
        <v>symbol-121 
[7951]</v>
      </c>
      <c r="AO121" s="55" t="str">
        <f>[1]!obMake(AO$15&amp;"-"&amp;ROW(),"String",E121)</f>
        <v>type-121 
[9073]</v>
      </c>
      <c r="AP121" s="55" t="str">
        <f>[1]!obCall(AP$15&amp;"-"&amp;ROW(),obLibs&amp;"net.finmath.time.ScheduleGenerator","createScheduleFromConventions",$H$8,$AG121,$AH121:$AI121,[1]!obMake("","String",$J121),[1]!obMake("","String",$K121),$H$9,[1]!obMake("","String",$L121),$H$10,[1]!obMake("","int",$M121),[1]!obMake("","int",$N121))</f>
        <v>tenor rec-121 
[12706]</v>
      </c>
      <c r="AQ121" s="55" t="str">
        <f>[1]!obMake(AQ$15&amp;"-"&amp;ROW(),"String",O121)</f>
        <v>forward rec-121 
[8482]</v>
      </c>
      <c r="AR121" s="55" t="str">
        <f>[1]!obMake(AR$15&amp;"-"&amp;ROW(),"double",P121)</f>
        <v>spread rec-121 
[7950]</v>
      </c>
      <c r="AS121" s="55" t="str">
        <f>[1]!obMake(AS$15&amp;"-"&amp;ROW(),"String",Q121)</f>
        <v>discount rec-121 
[9072]</v>
      </c>
      <c r="AT121" s="55" t="str">
        <f>[1]!obCall(AT$15&amp;"-"&amp;ROW(),obLibs&amp;"net.finmath.time.ScheduleGenerator","createScheduleFromConventions",$H$8,$AG121,$AK121:$AL121,[1]!obMake("","String",$U121),[1]!obMake("","String",$V121),$H$9,[1]!obMake("","String",$L121),$H$10,[1]!obMake("","int",$X121),[1]!obMake("","int",$Y121))</f>
        <v>tenor pay-121 
[13034]</v>
      </c>
      <c r="AU121" s="55" t="str">
        <f>[1]!obMake(AU$15&amp;"-"&amp;ROW(),"String",Z121)</f>
        <v>forward pay-121 
[8481]</v>
      </c>
      <c r="AV121" s="55" t="str">
        <f>[1]!obMake(AV$15&amp;"-"&amp;ROW(),"double",AA121)</f>
        <v>spread pay-121 
[7949]</v>
      </c>
      <c r="AW121" s="55" t="str">
        <f>[1]!obMake(AW$15&amp;"-"&amp;ROW(),"String",AB121)</f>
        <v>disocunt pay-121 
[9071]</v>
      </c>
      <c r="AX121" s="55" t="str">
        <f>[1]!obMake(AX$15&amp;"-"&amp;ROW(),"String",AD121)</f>
        <v>calibration curve-121 
[9461]</v>
      </c>
      <c r="AY121" s="55" t="str">
        <f>[1]!obMake(AY$15&amp;"-"&amp;ROW(),"double",AE121)</f>
        <v>calibration time-121 
[12710]</v>
      </c>
      <c r="JJ121" s="14"/>
      <c r="JK121" s="14"/>
      <c r="JL121" s="14"/>
      <c r="JM121" s="14"/>
      <c r="JN121" s="14"/>
      <c r="JO121" s="14"/>
    </row>
    <row r="122" spans="1:275" ht="13.2" customHeight="1" x14ac:dyDescent="0.25">
      <c r="A122" s="48" t="str">
        <f t="shared" si="14"/>
        <v>forward-USD-3M-8Y</v>
      </c>
      <c r="B122" s="49" t="str">
        <f>[1]!obMake("calibItem-"&amp;ROW(),obLibs&amp;"net.finmath.marketdata.calibration.CalibratedCurves$CalibrationSpec",AN122:AY122)</f>
        <v>calibItem-122 
[12123]</v>
      </c>
      <c r="C122" s="49">
        <f>[1]!obGet([1]!obCall("",[1]!obCall("",$B$11,"getCalibrationProductForSpec",B122),"getValue",[1]!obCall("",$B$11,"getModel")))</f>
        <v>-3.9523939676655573E-14</v>
      </c>
      <c r="D122" s="14" t="str">
        <f t="shared" si="15"/>
        <v>forward-USD-3M-8Y</v>
      </c>
      <c r="E122" s="14" t="s">
        <v>125</v>
      </c>
      <c r="F122" s="40">
        <v>2</v>
      </c>
      <c r="H122" s="40" t="s">
        <v>105</v>
      </c>
      <c r="I122" s="40" t="s">
        <v>136</v>
      </c>
      <c r="J122" s="40" t="s">
        <v>149</v>
      </c>
      <c r="K122" s="40" t="s">
        <v>130</v>
      </c>
      <c r="L122" s="40" t="s">
        <v>109</v>
      </c>
      <c r="M122" s="40">
        <v>0</v>
      </c>
      <c r="N122" s="40">
        <v>0</v>
      </c>
      <c r="O122" s="33" t="s">
        <v>154</v>
      </c>
      <c r="P122" s="40">
        <v>0</v>
      </c>
      <c r="Q122" s="33" t="s">
        <v>153</v>
      </c>
      <c r="S122" s="40" t="s">
        <v>105</v>
      </c>
      <c r="T122" s="40" t="str">
        <f t="shared" si="16"/>
        <v>8Y</v>
      </c>
      <c r="U122" s="40" t="s">
        <v>110</v>
      </c>
      <c r="V122" s="40" t="s">
        <v>150</v>
      </c>
      <c r="W122" s="40" t="s">
        <v>109</v>
      </c>
      <c r="X122" s="40">
        <v>0</v>
      </c>
      <c r="Y122" s="40">
        <v>0</v>
      </c>
      <c r="Z122" s="33" t="str">
        <f>""</f>
        <v/>
      </c>
      <c r="AA122" s="51">
        <v>1.2930000000000001E-2</v>
      </c>
      <c r="AB122" s="33" t="s">
        <v>153</v>
      </c>
      <c r="AC122" s="53"/>
      <c r="AD122" s="33" t="str">
        <f t="shared" si="17"/>
        <v>forward-USD-3M</v>
      </c>
      <c r="AE122" s="54">
        <f>[1]!obGet([1]!obCall("",AP122,IF(OR(AD122=Q122,AD122=AB122),"getPayment","getFixing"),[1]!obMake("","int",[1]!obGet([1]!obCall("",AP122,"getNumberOfPeriods"))-1)))</f>
        <v>7.7643835616438359</v>
      </c>
      <c r="AG122" s="55" t="str">
        <f>[1]!obMake(AG$15&amp;"-"&amp;ROW(),"int",$F122)</f>
        <v>spot date-122 
[8479]</v>
      </c>
      <c r="AH122" s="55" t="str">
        <f>[1]!obMake(AH$15&amp;"-"&amp;ROW(),"String",$H122)</f>
        <v>start offset rec-122 
[7948]</v>
      </c>
      <c r="AI122" s="55" t="str">
        <f>[1]!obMake(AI$15&amp;"-"&amp;ROW(),"String",$I122)</f>
        <v>maturity rec-122 
[9070]</v>
      </c>
      <c r="AK122" s="55" t="str">
        <f>[1]!obMake(AK$15&amp;"-"&amp;ROW(),"String",$S122)</f>
        <v>start offset pay-122 
[9460]</v>
      </c>
      <c r="AL122" s="55" t="str">
        <f>[1]!obMake(AL$15&amp;"-"&amp;ROW(),"String",$T122)</f>
        <v>maturity pay-122 
[8478]</v>
      </c>
      <c r="AN122" s="55" t="str">
        <f>[1]!obMake(AN$15&amp;"-"&amp;ROW(),"String",D122)</f>
        <v>symbol-122 
[7947]</v>
      </c>
      <c r="AO122" s="55" t="str">
        <f>[1]!obMake(AO$15&amp;"-"&amp;ROW(),"String",E122)</f>
        <v>type-122 
[9069]</v>
      </c>
      <c r="AP122" s="55" t="str">
        <f>[1]!obCall(AP$15&amp;"-"&amp;ROW(),obLibs&amp;"net.finmath.time.ScheduleGenerator","createScheduleFromConventions",$H$8,$AG122,$AH122:$AI122,[1]!obMake("","String",$J122),[1]!obMake("","String",$K122),$H$9,[1]!obMake("","String",$L122),$H$10,[1]!obMake("","int",$M122),[1]!obMake("","int",$N122))</f>
        <v>tenor rec-122 
[10887]</v>
      </c>
      <c r="AQ122" s="55" t="str">
        <f>[1]!obMake(AQ$15&amp;"-"&amp;ROW(),"String",O122)</f>
        <v>forward rec-122 
[8477]</v>
      </c>
      <c r="AR122" s="55" t="str">
        <f>[1]!obMake(AR$15&amp;"-"&amp;ROW(),"double",P122)</f>
        <v>spread rec-122 
[7946]</v>
      </c>
      <c r="AS122" s="55" t="str">
        <f>[1]!obMake(AS$15&amp;"-"&amp;ROW(),"String",Q122)</f>
        <v>discount rec-122 
[9068]</v>
      </c>
      <c r="AT122" s="55" t="str">
        <f>[1]!obCall(AT$15&amp;"-"&amp;ROW(),obLibs&amp;"net.finmath.time.ScheduleGenerator","createScheduleFromConventions",$H$8,$AG122,$AK122:$AL122,[1]!obMake("","String",$U122),[1]!obMake("","String",$V122),$H$9,[1]!obMake("","String",$L122),$H$10,[1]!obMake("","int",$X122),[1]!obMake("","int",$Y122))</f>
        <v>tenor pay-122 
[12122]</v>
      </c>
      <c r="AU122" s="55" t="str">
        <f>[1]!obMake(AU$15&amp;"-"&amp;ROW(),"String",Z122)</f>
        <v>forward pay-122 
[8476]</v>
      </c>
      <c r="AV122" s="55" t="str">
        <f>[1]!obMake(AV$15&amp;"-"&amp;ROW(),"double",AA122)</f>
        <v>spread pay-122 
[7945]</v>
      </c>
      <c r="AW122" s="55" t="str">
        <f>[1]!obMake(AW$15&amp;"-"&amp;ROW(),"String",AB122)</f>
        <v>disocunt pay-122 
[9067]</v>
      </c>
      <c r="AX122" s="55" t="str">
        <f>[1]!obMake(AX$15&amp;"-"&amp;ROW(),"String",AD122)</f>
        <v>calibration curve-122 
[9459]</v>
      </c>
      <c r="AY122" s="55" t="str">
        <f>[1]!obMake(AY$15&amp;"-"&amp;ROW(),"double",AE122)</f>
        <v>calibration time-122 
[10891]</v>
      </c>
      <c r="JJ122" s="14"/>
      <c r="JK122" s="14"/>
      <c r="JL122" s="14"/>
      <c r="JM122" s="14"/>
      <c r="JN122" s="14"/>
      <c r="JO122" s="14"/>
    </row>
    <row r="123" spans="1:275" ht="13.2" customHeight="1" x14ac:dyDescent="0.25">
      <c r="A123" s="48" t="str">
        <f t="shared" si="14"/>
        <v>forward-USD-3M-9Y</v>
      </c>
      <c r="B123" s="49" t="str">
        <f>[1]!obMake("calibItem-"&amp;ROW(),obLibs&amp;"net.finmath.marketdata.calibration.CalibratedCurves$CalibrationSpec",AN123:AY123)</f>
        <v>calibItem-123 
[13858]</v>
      </c>
      <c r="C123" s="49">
        <f>[1]!obGet([1]!obCall("",[1]!obCall("",$B$11,"getCalibrationProductForSpec",B123),"getValue",[1]!obCall("",$B$11,"getModel")))</f>
        <v>6.361577931102147E-14</v>
      </c>
      <c r="D123" s="14" t="str">
        <f t="shared" si="15"/>
        <v>forward-USD-3M-9Y</v>
      </c>
      <c r="E123" s="14" t="s">
        <v>125</v>
      </c>
      <c r="F123" s="40">
        <v>2</v>
      </c>
      <c r="H123" s="40" t="s">
        <v>105</v>
      </c>
      <c r="I123" s="40" t="s">
        <v>137</v>
      </c>
      <c r="J123" s="40" t="s">
        <v>149</v>
      </c>
      <c r="K123" s="40" t="s">
        <v>130</v>
      </c>
      <c r="L123" s="40" t="s">
        <v>109</v>
      </c>
      <c r="M123" s="40">
        <v>0</v>
      </c>
      <c r="N123" s="40">
        <v>0</v>
      </c>
      <c r="O123" s="33" t="s">
        <v>154</v>
      </c>
      <c r="P123" s="40">
        <v>0</v>
      </c>
      <c r="Q123" s="33" t="s">
        <v>153</v>
      </c>
      <c r="S123" s="40" t="s">
        <v>105</v>
      </c>
      <c r="T123" s="40" t="str">
        <f t="shared" si="16"/>
        <v>9Y</v>
      </c>
      <c r="U123" s="40" t="s">
        <v>110</v>
      </c>
      <c r="V123" s="40" t="s">
        <v>150</v>
      </c>
      <c r="W123" s="40" t="s">
        <v>109</v>
      </c>
      <c r="X123" s="40">
        <v>0</v>
      </c>
      <c r="Y123" s="40">
        <v>0</v>
      </c>
      <c r="Z123" s="33" t="str">
        <f>""</f>
        <v/>
      </c>
      <c r="AA123" s="51">
        <v>1.4290000000000001E-2</v>
      </c>
      <c r="AB123" s="33" t="s">
        <v>153</v>
      </c>
      <c r="AC123" s="53"/>
      <c r="AD123" s="33" t="str">
        <f t="shared" si="17"/>
        <v>forward-USD-3M</v>
      </c>
      <c r="AE123" s="54">
        <f>[1]!obGet([1]!obCall("",AP123,IF(OR(AD123=Q123,AD123=AB123),"getPayment","getFixing"),[1]!obMake("","int",[1]!obGet([1]!obCall("",AP123,"getNumberOfPeriods"))-1)))</f>
        <v>8.7616438356164377</v>
      </c>
      <c r="AG123" s="55" t="str">
        <f>[1]!obMake(AG$15&amp;"-"&amp;ROW(),"int",$F123)</f>
        <v>spot date-123 
[8474]</v>
      </c>
      <c r="AH123" s="55" t="str">
        <f>[1]!obMake(AH$15&amp;"-"&amp;ROW(),"String",$H123)</f>
        <v>start offset rec-123 
[7944]</v>
      </c>
      <c r="AI123" s="55" t="str">
        <f>[1]!obMake(AI$15&amp;"-"&amp;ROW(),"String",$I123)</f>
        <v>maturity rec-123 
[9066]</v>
      </c>
      <c r="AK123" s="55" t="str">
        <f>[1]!obMake(AK$15&amp;"-"&amp;ROW(),"String",$S123)</f>
        <v>start offset pay-123 
[8359]</v>
      </c>
      <c r="AL123" s="55" t="str">
        <f>[1]!obMake(AL$15&amp;"-"&amp;ROW(),"String",$T123)</f>
        <v>maturity pay-123 
[8473]</v>
      </c>
      <c r="AN123" s="55" t="str">
        <f>[1]!obMake(AN$15&amp;"-"&amp;ROW(),"String",D123)</f>
        <v>symbol-123 
[7943]</v>
      </c>
      <c r="AO123" s="55" t="str">
        <f>[1]!obMake(AO$15&amp;"-"&amp;ROW(),"String",E123)</f>
        <v>type-123 
[9065]</v>
      </c>
      <c r="AP123" s="55" t="str">
        <f>[1]!obCall(AP$15&amp;"-"&amp;ROW(),obLibs&amp;"net.finmath.time.ScheduleGenerator","createScheduleFromConventions",$H$8,$AG123,$AH123:$AI123,[1]!obMake("","String",$J123),[1]!obMake("","String",$K123),$H$9,[1]!obMake("","String",$L123),$H$10,[1]!obMake("","int",$M123),[1]!obMake("","int",$N123))</f>
        <v>tenor rec-123 
[13853]</v>
      </c>
      <c r="AQ123" s="55" t="str">
        <f>[1]!obMake(AQ$15&amp;"-"&amp;ROW(),"String",O123)</f>
        <v>forward rec-123 
[8472]</v>
      </c>
      <c r="AR123" s="55" t="str">
        <f>[1]!obMake(AR$15&amp;"-"&amp;ROW(),"double",P123)</f>
        <v>spread rec-123 
[7942]</v>
      </c>
      <c r="AS123" s="55" t="str">
        <f>[1]!obMake(AS$15&amp;"-"&amp;ROW(),"String",Q123)</f>
        <v>discount rec-123 
[9064]</v>
      </c>
      <c r="AT123" s="55" t="str">
        <f>[1]!obCall(AT$15&amp;"-"&amp;ROW(),obLibs&amp;"net.finmath.time.ScheduleGenerator","createScheduleFromConventions",$H$8,$AG123,$AK123:$AL123,[1]!obMake("","String",$U123),[1]!obMake("","String",$V123),$H$9,[1]!obMake("","String",$L123),$H$10,[1]!obMake("","int",$X123),[1]!obMake("","int",$Y123))</f>
        <v>tenor pay-123 
[11416]</v>
      </c>
      <c r="AU123" s="55" t="str">
        <f>[1]!obMake(AU$15&amp;"-"&amp;ROW(),"String",Z123)</f>
        <v>forward pay-123 
[8471]</v>
      </c>
      <c r="AV123" s="55" t="str">
        <f>[1]!obMake(AV$15&amp;"-"&amp;ROW(),"double",AA123)</f>
        <v>spread pay-123 
[7941]</v>
      </c>
      <c r="AW123" s="55" t="str">
        <f>[1]!obMake(AW$15&amp;"-"&amp;ROW(),"String",AB123)</f>
        <v>disocunt pay-123 
[9063]</v>
      </c>
      <c r="AX123" s="55" t="str">
        <f>[1]!obMake(AX$15&amp;"-"&amp;ROW(),"String",AD123)</f>
        <v>calibration curve-123 
[8959]</v>
      </c>
      <c r="AY123" s="55" t="str">
        <f>[1]!obMake(AY$15&amp;"-"&amp;ROW(),"double",AE123)</f>
        <v>calibration time-123 
[13857]</v>
      </c>
      <c r="JJ123" s="14"/>
      <c r="JK123" s="14"/>
      <c r="JL123" s="14"/>
      <c r="JM123" s="14"/>
      <c r="JN123" s="14"/>
      <c r="JO123" s="14"/>
    </row>
    <row r="124" spans="1:275" ht="13.2" customHeight="1" x14ac:dyDescent="0.25">
      <c r="A124" s="48" t="str">
        <f t="shared" si="14"/>
        <v>forward-USD-3M-10Y</v>
      </c>
      <c r="B124" s="49" t="str">
        <f>[1]!obMake("calibItem-"&amp;ROW(),obLibs&amp;"net.finmath.marketdata.calibration.CalibratedCurves$CalibrationSpec",AN124:AY124)</f>
        <v>calibItem-124 
[13088]</v>
      </c>
      <c r="C124" s="49">
        <f>[1]!obGet([1]!obCall("",[1]!obCall("",$B$11,"getCalibrationProductForSpec",B124),"getValue",[1]!obCall("",$B$11,"getModel")))</f>
        <v>-6.5725203057809267E-14</v>
      </c>
      <c r="D124" s="14" t="str">
        <f t="shared" si="15"/>
        <v>forward-USD-3M-10Y</v>
      </c>
      <c r="E124" s="14" t="s">
        <v>125</v>
      </c>
      <c r="F124" s="40">
        <v>2</v>
      </c>
      <c r="H124" s="40" t="s">
        <v>105</v>
      </c>
      <c r="I124" s="40" t="s">
        <v>138</v>
      </c>
      <c r="J124" s="40" t="s">
        <v>149</v>
      </c>
      <c r="K124" s="40" t="s">
        <v>130</v>
      </c>
      <c r="L124" s="40" t="s">
        <v>109</v>
      </c>
      <c r="M124" s="40">
        <v>0</v>
      </c>
      <c r="N124" s="40">
        <v>0</v>
      </c>
      <c r="O124" s="33" t="s">
        <v>154</v>
      </c>
      <c r="P124" s="40">
        <v>0</v>
      </c>
      <c r="Q124" s="33" t="s">
        <v>153</v>
      </c>
      <c r="S124" s="40" t="s">
        <v>105</v>
      </c>
      <c r="T124" s="40" t="str">
        <f t="shared" si="16"/>
        <v>10Y</v>
      </c>
      <c r="U124" s="40" t="s">
        <v>110</v>
      </c>
      <c r="V124" s="40" t="s">
        <v>150</v>
      </c>
      <c r="W124" s="40" t="s">
        <v>109</v>
      </c>
      <c r="X124" s="40">
        <v>0</v>
      </c>
      <c r="Y124" s="40">
        <v>0</v>
      </c>
      <c r="Z124" s="33" t="str">
        <f>""</f>
        <v/>
      </c>
      <c r="AA124" s="51">
        <v>1.5520000000000001E-2</v>
      </c>
      <c r="AB124" s="33" t="s">
        <v>153</v>
      </c>
      <c r="AC124" s="53"/>
      <c r="AD124" s="33" t="str">
        <f t="shared" si="17"/>
        <v>forward-USD-3M</v>
      </c>
      <c r="AE124" s="54">
        <f>[1]!obGet([1]!obCall("",AP124,IF(OR(AD124=Q124,AD124=AB124),"getPayment","getFixing"),[1]!obMake("","int",[1]!obGet([1]!obCall("",AP124,"getNumberOfPeriods"))-1)))</f>
        <v>9.7616438356164377</v>
      </c>
      <c r="AG124" s="55" t="str">
        <f>[1]!obMake(AG$15&amp;"-"&amp;ROW(),"int",$F124)</f>
        <v>spot date-124 
[8469]</v>
      </c>
      <c r="AH124" s="55" t="str">
        <f>[1]!obMake(AH$15&amp;"-"&amp;ROW(),"String",$H124)</f>
        <v>start offset rec-124 
[7940]</v>
      </c>
      <c r="AI124" s="55" t="str">
        <f>[1]!obMake(AI$15&amp;"-"&amp;ROW(),"String",$I124)</f>
        <v>maturity rec-124 
[9062]</v>
      </c>
      <c r="AK124" s="55" t="str">
        <f>[1]!obMake(AK$15&amp;"-"&amp;ROW(),"String",$S124)</f>
        <v>start offset pay-124 
[8358]</v>
      </c>
      <c r="AL124" s="55" t="str">
        <f>[1]!obMake(AL$15&amp;"-"&amp;ROW(),"String",$T124)</f>
        <v>maturity pay-124 
[8468]</v>
      </c>
      <c r="AN124" s="55" t="str">
        <f>[1]!obMake(AN$15&amp;"-"&amp;ROW(),"String",D124)</f>
        <v>symbol-124 
[7939]</v>
      </c>
      <c r="AO124" s="55" t="str">
        <f>[1]!obMake(AO$15&amp;"-"&amp;ROW(),"String",E124)</f>
        <v>type-124 
[9061]</v>
      </c>
      <c r="AP124" s="55" t="str">
        <f>[1]!obCall(AP$15&amp;"-"&amp;ROW(),obLibs&amp;"net.finmath.time.ScheduleGenerator","createScheduleFromConventions",$H$8,$AG124,$AH124:$AI124,[1]!obMake("","String",$J124),[1]!obMake("","String",$K124),$H$9,[1]!obMake("","String",$L124),$H$10,[1]!obMake("","int",$M124),[1]!obMake("","int",$N124))</f>
        <v>tenor rec-124 
[12154]</v>
      </c>
      <c r="AQ124" s="55" t="str">
        <f>[1]!obMake(AQ$15&amp;"-"&amp;ROW(),"String",O124)</f>
        <v>forward rec-124 
[8467]</v>
      </c>
      <c r="AR124" s="55" t="str">
        <f>[1]!obMake(AR$15&amp;"-"&amp;ROW(),"double",P124)</f>
        <v>spread rec-124 
[7938]</v>
      </c>
      <c r="AS124" s="55" t="str">
        <f>[1]!obMake(AS$15&amp;"-"&amp;ROW(),"String",Q124)</f>
        <v>discount rec-124 
[9060]</v>
      </c>
      <c r="AT124" s="55" t="str">
        <f>[1]!obCall(AT$15&amp;"-"&amp;ROW(),obLibs&amp;"net.finmath.time.ScheduleGenerator","createScheduleFromConventions",$H$8,$AG124,$AK124:$AL124,[1]!obMake("","String",$U124),[1]!obMake("","String",$V124),$H$9,[1]!obMake("","String",$L124),$H$10,[1]!obMake("","int",$X124),[1]!obMake("","int",$Y124))</f>
        <v>tenor pay-124 
[13087]</v>
      </c>
      <c r="AU124" s="55" t="str">
        <f>[1]!obMake(AU$15&amp;"-"&amp;ROW(),"String",Z124)</f>
        <v>forward pay-124 
[8466]</v>
      </c>
      <c r="AV124" s="55" t="str">
        <f>[1]!obMake(AV$15&amp;"-"&amp;ROW(),"double",AA124)</f>
        <v>spread pay-124 
[7937]</v>
      </c>
      <c r="AW124" s="55" t="str">
        <f>[1]!obMake(AW$15&amp;"-"&amp;ROW(),"String",AB124)</f>
        <v>disocunt pay-124 
[9059]</v>
      </c>
      <c r="AX124" s="55" t="str">
        <f>[1]!obMake(AX$15&amp;"-"&amp;ROW(),"String",AD124)</f>
        <v>calibration curve-124 
[8958]</v>
      </c>
      <c r="AY124" s="55" t="str">
        <f>[1]!obMake(AY$15&amp;"-"&amp;ROW(),"double",AE124)</f>
        <v>calibration time-124 
[12158]</v>
      </c>
      <c r="JJ124" s="14"/>
      <c r="JK124" s="14"/>
      <c r="JL124" s="14"/>
      <c r="JM124" s="14"/>
      <c r="JN124" s="14"/>
      <c r="JO124" s="14"/>
    </row>
    <row r="125" spans="1:275" ht="13.2" customHeight="1" x14ac:dyDescent="0.25">
      <c r="A125" s="48" t="str">
        <f t="shared" si="14"/>
        <v>forward-USD-3M-12Y</v>
      </c>
      <c r="B125" s="49" t="str">
        <f>[1]!obMake("calibItem-"&amp;ROW(),obLibs&amp;"net.finmath.marketdata.calibration.CalibratedCurves$CalibrationSpec",AN125:AY125)</f>
        <v>calibItem-125 
[13464]</v>
      </c>
      <c r="C125" s="49">
        <f>[1]!obGet([1]!obCall("",[1]!obCall("",$B$11,"getCalibrationProductForSpec",B125),"getValue",[1]!obCall("",$B$11,"getModel")))</f>
        <v>4.6629367034256575E-14</v>
      </c>
      <c r="D125" s="14" t="str">
        <f t="shared" si="15"/>
        <v>forward-USD-3M-12Y</v>
      </c>
      <c r="E125" s="14" t="s">
        <v>125</v>
      </c>
      <c r="F125" s="40">
        <v>2</v>
      </c>
      <c r="H125" s="40" t="s">
        <v>105</v>
      </c>
      <c r="I125" s="40" t="s">
        <v>140</v>
      </c>
      <c r="J125" s="40" t="s">
        <v>149</v>
      </c>
      <c r="K125" s="40" t="s">
        <v>130</v>
      </c>
      <c r="L125" s="40" t="s">
        <v>109</v>
      </c>
      <c r="M125" s="40">
        <v>0</v>
      </c>
      <c r="N125" s="40">
        <v>0</v>
      </c>
      <c r="O125" s="33" t="s">
        <v>154</v>
      </c>
      <c r="P125" s="40">
        <v>0</v>
      </c>
      <c r="Q125" s="33" t="s">
        <v>153</v>
      </c>
      <c r="S125" s="40" t="s">
        <v>105</v>
      </c>
      <c r="T125" s="40" t="str">
        <f t="shared" si="16"/>
        <v>12Y</v>
      </c>
      <c r="U125" s="40" t="s">
        <v>110</v>
      </c>
      <c r="V125" s="40" t="s">
        <v>150</v>
      </c>
      <c r="W125" s="40" t="s">
        <v>109</v>
      </c>
      <c r="X125" s="40">
        <v>0</v>
      </c>
      <c r="Y125" s="40">
        <v>0</v>
      </c>
      <c r="Z125" s="33" t="str">
        <f>""</f>
        <v/>
      </c>
      <c r="AA125" s="51">
        <v>1.7569999999999999E-2</v>
      </c>
      <c r="AB125" s="33" t="s">
        <v>153</v>
      </c>
      <c r="AC125" s="53"/>
      <c r="AD125" s="33" t="str">
        <f t="shared" si="17"/>
        <v>forward-USD-3M</v>
      </c>
      <c r="AE125" s="54">
        <f>[1]!obGet([1]!obCall("",AP125,IF(OR(AD125=Q125,AD125=AB125),"getPayment","getFixing"),[1]!obMake("","int",[1]!obGet([1]!obCall("",AP125,"getNumberOfPeriods"))-1)))</f>
        <v>11.761643835616438</v>
      </c>
      <c r="AG125" s="55" t="str">
        <f>[1]!obMake(AG$15&amp;"-"&amp;ROW(),"int",$F125)</f>
        <v>spot date-125 
[8464]</v>
      </c>
      <c r="AH125" s="55" t="str">
        <f>[1]!obMake(AH$15&amp;"-"&amp;ROW(),"String",$H125)</f>
        <v>start offset rec-125 
[7936]</v>
      </c>
      <c r="AI125" s="55" t="str">
        <f>[1]!obMake(AI$15&amp;"-"&amp;ROW(),"String",$I125)</f>
        <v>maturity rec-125 
[9058]</v>
      </c>
      <c r="AK125" s="55" t="str">
        <f>[1]!obMake(AK$15&amp;"-"&amp;ROW(),"String",$S125)</f>
        <v>start offset pay-125 
[8957]</v>
      </c>
      <c r="AL125" s="55" t="str">
        <f>[1]!obMake(AL$15&amp;"-"&amp;ROW(),"String",$T125)</f>
        <v>maturity pay-125 
[8463]</v>
      </c>
      <c r="AN125" s="55" t="str">
        <f>[1]!obMake(AN$15&amp;"-"&amp;ROW(),"String",D125)</f>
        <v>symbol-125 
[7935]</v>
      </c>
      <c r="AO125" s="55" t="str">
        <f>[1]!obMake(AO$15&amp;"-"&amp;ROW(),"String",E125)</f>
        <v>type-125 
[9057]</v>
      </c>
      <c r="AP125" s="55" t="str">
        <f>[1]!obCall(AP$15&amp;"-"&amp;ROW(),obLibs&amp;"net.finmath.time.ScheduleGenerator","createScheduleFromConventions",$H$8,$AG125,$AH125:$AI125,[1]!obMake("","String",$J125),[1]!obMake("","String",$K125),$H$9,[1]!obMake("","String",$L125),$H$10,[1]!obMake("","int",$M125),[1]!obMake("","int",$N125))</f>
        <v>tenor rec-125 
[13459]</v>
      </c>
      <c r="AQ125" s="55" t="str">
        <f>[1]!obMake(AQ$15&amp;"-"&amp;ROW(),"String",O125)</f>
        <v>forward rec-125 
[8462]</v>
      </c>
      <c r="AR125" s="55" t="str">
        <f>[1]!obMake(AR$15&amp;"-"&amp;ROW(),"double",P125)</f>
        <v>spread rec-125 
[7934]</v>
      </c>
      <c r="AS125" s="55" t="str">
        <f>[1]!obMake(AS$15&amp;"-"&amp;ROW(),"String",Q125)</f>
        <v>discount rec-125 
[9056]</v>
      </c>
      <c r="AT125" s="55" t="str">
        <f>[1]!obCall(AT$15&amp;"-"&amp;ROW(),obLibs&amp;"net.finmath.time.ScheduleGenerator","createScheduleFromConventions",$H$8,$AG125,$AK125:$AL125,[1]!obMake("","String",$U125),[1]!obMake("","String",$V125),$H$9,[1]!obMake("","String",$L125),$H$10,[1]!obMake("","int",$X125),[1]!obMake("","int",$Y125))</f>
        <v>tenor pay-125 
[12416]</v>
      </c>
      <c r="AU125" s="55" t="str">
        <f>[1]!obMake(AU$15&amp;"-"&amp;ROW(),"String",Z125)</f>
        <v>forward pay-125 
[8461]</v>
      </c>
      <c r="AV125" s="55" t="str">
        <f>[1]!obMake(AV$15&amp;"-"&amp;ROW(),"double",AA125)</f>
        <v>spread pay-125 
[7933]</v>
      </c>
      <c r="AW125" s="55" t="str">
        <f>[1]!obMake(AW$15&amp;"-"&amp;ROW(),"String",AB125)</f>
        <v>disocunt pay-125 
[9055]</v>
      </c>
      <c r="AX125" s="55" t="str">
        <f>[1]!obMake(AX$15&amp;"-"&amp;ROW(),"String",AD125)</f>
        <v>calibration curve-125 
[8956]</v>
      </c>
      <c r="AY125" s="55" t="str">
        <f>[1]!obMake(AY$15&amp;"-"&amp;ROW(),"double",AE125)</f>
        <v>calibration time-125 
[13463]</v>
      </c>
      <c r="JJ125" s="14"/>
      <c r="JK125" s="14"/>
      <c r="JL125" s="14"/>
      <c r="JM125" s="14"/>
      <c r="JN125" s="14"/>
      <c r="JO125" s="14"/>
    </row>
    <row r="126" spans="1:275" s="48" customFormat="1" ht="13.2" customHeight="1" x14ac:dyDescent="0.25">
      <c r="A126" s="48" t="str">
        <f t="shared" si="14"/>
        <v>forward-USD-3M-15Y</v>
      </c>
      <c r="B126" s="66" t="str">
        <f>[1]!obMake("calibItem-"&amp;ROW(),obLibs&amp;"net.finmath.marketdata.calibration.CalibratedCurves$CalibrationSpec",AN126:AY126)</f>
        <v>calibItem-126 
[13822]</v>
      </c>
      <c r="C126" s="66">
        <f>[1]!obGet([1]!obCall("",[1]!obCall("",$B$11,"getCalibrationProductForSpec",B126),"getValue",[1]!obCall("",$B$11,"getModel")))</f>
        <v>-3.0087043967341742E-14</v>
      </c>
      <c r="D126" s="48" t="str">
        <f t="shared" si="15"/>
        <v>forward-USD-3M-15Y</v>
      </c>
      <c r="E126" s="48" t="s">
        <v>125</v>
      </c>
      <c r="F126" s="40">
        <v>2</v>
      </c>
      <c r="H126" s="40" t="s">
        <v>105</v>
      </c>
      <c r="I126" s="50" t="s">
        <v>141</v>
      </c>
      <c r="J126" s="40" t="s">
        <v>149</v>
      </c>
      <c r="K126" s="40" t="s">
        <v>130</v>
      </c>
      <c r="L126" s="40" t="s">
        <v>109</v>
      </c>
      <c r="M126" s="40">
        <v>0</v>
      </c>
      <c r="N126" s="40">
        <v>0</v>
      </c>
      <c r="O126" s="52" t="s">
        <v>154</v>
      </c>
      <c r="P126" s="50">
        <v>0</v>
      </c>
      <c r="Q126" s="52" t="s">
        <v>153</v>
      </c>
      <c r="S126" s="40" t="s">
        <v>105</v>
      </c>
      <c r="T126" s="50" t="str">
        <f t="shared" si="16"/>
        <v>15Y</v>
      </c>
      <c r="U126" s="40" t="s">
        <v>110</v>
      </c>
      <c r="V126" s="40" t="s">
        <v>150</v>
      </c>
      <c r="W126" s="40" t="s">
        <v>109</v>
      </c>
      <c r="X126" s="40">
        <v>0</v>
      </c>
      <c r="Y126" s="40">
        <v>0</v>
      </c>
      <c r="Z126" s="52" t="str">
        <f>""</f>
        <v/>
      </c>
      <c r="AA126" s="51">
        <v>1.9599999999999999E-2</v>
      </c>
      <c r="AB126" s="52" t="s">
        <v>153</v>
      </c>
      <c r="AC126" s="53"/>
      <c r="AD126" s="52" t="str">
        <f t="shared" si="17"/>
        <v>forward-USD-3M</v>
      </c>
      <c r="AE126" s="54">
        <f>[1]!obGet([1]!obCall("",AP126,IF(OR(AD126=Q126,AD126=AB126),"getPayment","getFixing"),[1]!obMake("","int",[1]!obGet([1]!obCall("",AP126,"getNumberOfPeriods"))-1)))</f>
        <v>14.764383561643836</v>
      </c>
      <c r="AG126" s="55" t="str">
        <f>[1]!obMake(AG$15&amp;"-"&amp;ROW(),"int",$F126)</f>
        <v>spot date-126 
[8459]</v>
      </c>
      <c r="AH126" s="55" t="str">
        <f>[1]!obMake(AH$15&amp;"-"&amp;ROW(),"String",$H126)</f>
        <v>start offset rec-126 
[7932]</v>
      </c>
      <c r="AI126" s="55" t="str">
        <f>[1]!obMake(AI$15&amp;"-"&amp;ROW(),"String",$I126)</f>
        <v>maturity rec-126 
[9054]</v>
      </c>
      <c r="AJ126" s="14"/>
      <c r="AK126" s="55" t="str">
        <f>[1]!obMake(AK$15&amp;"-"&amp;ROW(),"String",$S126)</f>
        <v>start offset pay-126 
[9458]</v>
      </c>
      <c r="AL126" s="55" t="str">
        <f>[1]!obMake(AL$15&amp;"-"&amp;ROW(),"String",$T126)</f>
        <v>maturity pay-126 
[8458]</v>
      </c>
      <c r="AM126" s="14"/>
      <c r="AN126" s="55" t="str">
        <f>[1]!obMake(AN$15&amp;"-"&amp;ROW(),"String",D126)</f>
        <v>symbol-126 
[7931]</v>
      </c>
      <c r="AO126" s="55" t="str">
        <f>[1]!obMake(AO$15&amp;"-"&amp;ROW(),"String",E126)</f>
        <v>type-126 
[9053]</v>
      </c>
      <c r="AP126" s="55" t="str">
        <f>[1]!obCall(AP$15&amp;"-"&amp;ROW(),obLibs&amp;"net.finmath.time.ScheduleGenerator","createScheduleFromConventions",$H$8,$AG126,$AH126:$AI126,[1]!obMake("","String",$J126),[1]!obMake("","String",$K126),$H$9,[1]!obMake("","String",$L126),$H$10,[1]!obMake("","int",$M126),[1]!obMake("","int",$N126))</f>
        <v>tenor rec-126 
[12658]</v>
      </c>
      <c r="AQ126" s="55" t="str">
        <f>[1]!obMake(AQ$15&amp;"-"&amp;ROW(),"String",O126)</f>
        <v>forward rec-126 
[7854]</v>
      </c>
      <c r="AR126" s="55" t="str">
        <f>[1]!obMake(AR$15&amp;"-"&amp;ROW(),"double",P126)</f>
        <v>spread rec-126 
[8457]</v>
      </c>
      <c r="AS126" s="55" t="str">
        <f>[1]!obMake(AS$15&amp;"-"&amp;ROW(),"String",Q126)</f>
        <v>discount rec-126 
[7930]</v>
      </c>
      <c r="AT126" s="55" t="str">
        <f>[1]!obCall(AT$15&amp;"-"&amp;ROW(),obLibs&amp;"net.finmath.time.ScheduleGenerator","createScheduleFromConventions",$H$8,$AG126,$AK126:$AL126,[1]!obMake("","String",$U126),[1]!obMake("","String",$V126),$H$9,[1]!obMake("","String",$L126),$H$10,[1]!obMake("","int",$X126),[1]!obMake("","int",$Y126))</f>
        <v>tenor pay-126 
[13821]</v>
      </c>
      <c r="AU126" s="55" t="str">
        <f>[1]!obMake(AU$15&amp;"-"&amp;ROW(),"String",Z126)</f>
        <v>forward pay-126 
[7853]</v>
      </c>
      <c r="AV126" s="55" t="str">
        <f>[1]!obMake(AV$15&amp;"-"&amp;ROW(),"double",AA126)</f>
        <v>spread pay-126 
[8955]</v>
      </c>
      <c r="AW126" s="55" t="str">
        <f>[1]!obMake(AW$15&amp;"-"&amp;ROW(),"String",AB126)</f>
        <v>disocunt pay-126 
[8456]</v>
      </c>
      <c r="AX126" s="55" t="str">
        <f>[1]!obMake(AX$15&amp;"-"&amp;ROW(),"String",AD126)</f>
        <v>calibration curve-126 
[7929]</v>
      </c>
      <c r="AY126" s="55" t="str">
        <f>[1]!obMake(AY$15&amp;"-"&amp;ROW(),"double",AE126)</f>
        <v>calibration time-126 
[12662]</v>
      </c>
    </row>
    <row r="127" spans="1:275" ht="13.2" customHeight="1" x14ac:dyDescent="0.25">
      <c r="A127" s="48" t="str">
        <f t="shared" si="14"/>
        <v>forward-USD-3M-20Y</v>
      </c>
      <c r="B127" s="49" t="str">
        <f>[1]!obMake("calibItem-"&amp;ROW(),obLibs&amp;"net.finmath.marketdata.calibration.CalibratedCurves$CalibrationSpec",AN127:AY127)</f>
        <v>calibItem-127 
[13102]</v>
      </c>
      <c r="C127" s="49">
        <f>[1]!obGet([1]!obCall("",[1]!obCall("",$B$11,"getCalibrationProductForSpec",B127),"getValue",[1]!obCall("",$B$11,"getModel")))</f>
        <v>1.7985612998927536E-14</v>
      </c>
      <c r="D127" s="14" t="str">
        <f t="shared" si="15"/>
        <v>forward-USD-3M-20Y</v>
      </c>
      <c r="E127" s="14" t="s">
        <v>125</v>
      </c>
      <c r="F127" s="40">
        <v>2</v>
      </c>
      <c r="H127" s="40" t="s">
        <v>105</v>
      </c>
      <c r="I127" s="40" t="s">
        <v>142</v>
      </c>
      <c r="J127" s="40" t="s">
        <v>149</v>
      </c>
      <c r="K127" s="40" t="s">
        <v>130</v>
      </c>
      <c r="L127" s="40" t="s">
        <v>109</v>
      </c>
      <c r="M127" s="40">
        <v>0</v>
      </c>
      <c r="N127" s="40">
        <v>0</v>
      </c>
      <c r="O127" s="33" t="s">
        <v>154</v>
      </c>
      <c r="P127" s="40">
        <v>0</v>
      </c>
      <c r="Q127" s="33" t="s">
        <v>153</v>
      </c>
      <c r="S127" s="40" t="s">
        <v>105</v>
      </c>
      <c r="T127" s="40" t="str">
        <f t="shared" si="16"/>
        <v>20Y</v>
      </c>
      <c r="U127" s="40" t="s">
        <v>110</v>
      </c>
      <c r="V127" s="40" t="s">
        <v>150</v>
      </c>
      <c r="W127" s="40" t="s">
        <v>109</v>
      </c>
      <c r="X127" s="40">
        <v>0</v>
      </c>
      <c r="Y127" s="40">
        <v>0</v>
      </c>
      <c r="Z127" s="33" t="str">
        <f>""</f>
        <v/>
      </c>
      <c r="AA127" s="51">
        <v>2.1250000000000002E-2</v>
      </c>
      <c r="AB127" s="33" t="s">
        <v>153</v>
      </c>
      <c r="AC127" s="53"/>
      <c r="AD127" s="33" t="str">
        <f t="shared" si="17"/>
        <v>forward-USD-3M</v>
      </c>
      <c r="AE127" s="54">
        <f>[1]!obGet([1]!obCall("",AP127,IF(OR(AD127=Q127,AD127=AB127),"getPayment","getFixing"),[1]!obMake("","int",[1]!obGet([1]!obCall("",AP127,"getNumberOfPeriods"))-1)))</f>
        <v>19.769863013698629</v>
      </c>
      <c r="AG127" s="55" t="str">
        <f>[1]!obMake(AG$15&amp;"-"&amp;ROW(),"int",$F127)</f>
        <v>spot date-127 
[7851]</v>
      </c>
      <c r="AH127" s="55" t="str">
        <f>[1]!obMake(AH$15&amp;"-"&amp;ROW(),"String",$H127)</f>
        <v>start offset rec-127 
[7928]</v>
      </c>
      <c r="AI127" s="55" t="str">
        <f>[1]!obMake(AI$15&amp;"-"&amp;ROW(),"String",$I127)</f>
        <v>maturity rec-127 
[9052]</v>
      </c>
      <c r="AK127" s="55" t="str">
        <f>[1]!obMake(AK$15&amp;"-"&amp;ROW(),"String",$S127)</f>
        <v>start offset pay-127 
[8954]</v>
      </c>
      <c r="AL127" s="55" t="str">
        <f>[1]!obMake(AL$15&amp;"-"&amp;ROW(),"String",$T127)</f>
        <v>maturity pay-127 
[7850]</v>
      </c>
      <c r="AN127" s="55" t="str">
        <f>[1]!obMake(AN$15&amp;"-"&amp;ROW(),"String",D127)</f>
        <v>symbol-127 
[8455]</v>
      </c>
      <c r="AO127" s="55" t="str">
        <f>[1]!obMake(AO$15&amp;"-"&amp;ROW(),"String",E127)</f>
        <v>type-127 
[7927]</v>
      </c>
      <c r="AP127" s="55" t="str">
        <f>[1]!obCall(AP$15&amp;"-"&amp;ROW(),obLibs&amp;"net.finmath.time.ScheduleGenerator","createScheduleFromConventions",$H$8,$AG127,$AH127:$AI127,[1]!obMake("","String",$J127),[1]!obMake("","String",$K127),$H$9,[1]!obMake("","String",$L127),$H$10,[1]!obMake("","int",$M127),[1]!obMake("","int",$N127))</f>
        <v>tenor rec-127 
[11489]</v>
      </c>
      <c r="AQ127" s="55" t="str">
        <f>[1]!obMake(AQ$15&amp;"-"&amp;ROW(),"String",O127)</f>
        <v>forward rec-127 
[7849]</v>
      </c>
      <c r="AR127" s="55" t="str">
        <f>[1]!obMake(AR$15&amp;"-"&amp;ROW(),"double",P127)</f>
        <v>spread rec-127 
[9457]</v>
      </c>
      <c r="AS127" s="55" t="str">
        <f>[1]!obMake(AS$15&amp;"-"&amp;ROW(),"String",Q127)</f>
        <v>discount rec-127 
[8454]</v>
      </c>
      <c r="AT127" s="55" t="str">
        <f>[1]!obCall(AT$15&amp;"-"&amp;ROW(),obLibs&amp;"net.finmath.time.ScheduleGenerator","createScheduleFromConventions",$H$8,$AG127,$AK127:$AL127,[1]!obMake("","String",$U127),[1]!obMake("","String",$V127),$H$9,[1]!obMake("","String",$L127),$H$10,[1]!obMake("","int",$X127),[1]!obMake("","int",$Y127))</f>
        <v>tenor pay-127 
[13101]</v>
      </c>
      <c r="AU127" s="55" t="str">
        <f>[1]!obMake(AU$15&amp;"-"&amp;ROW(),"String",Z127)</f>
        <v>forward pay-127 
[7848]</v>
      </c>
      <c r="AV127" s="55" t="str">
        <f>[1]!obMake(AV$15&amp;"-"&amp;ROW(),"double",AA127)</f>
        <v>spread pay-127 
[9051]</v>
      </c>
      <c r="AW127" s="55" t="str">
        <f>[1]!obMake(AW$15&amp;"-"&amp;ROW(),"String",AB127)</f>
        <v>disocunt pay-127 
[8953]</v>
      </c>
      <c r="AX127" s="55" t="str">
        <f>[1]!obMake(AX$15&amp;"-"&amp;ROW(),"String",AD127)</f>
        <v>calibration curve-127 
[8453]</v>
      </c>
      <c r="AY127" s="55" t="str">
        <f>[1]!obMake(AY$15&amp;"-"&amp;ROW(),"double",AE127)</f>
        <v>calibration time-127 
[11493]</v>
      </c>
      <c r="JJ127" s="14"/>
      <c r="JK127" s="14"/>
      <c r="JL127" s="14"/>
      <c r="JM127" s="14"/>
      <c r="JN127" s="14"/>
      <c r="JO127" s="14"/>
    </row>
    <row r="128" spans="1:275" ht="13.2" customHeight="1" x14ac:dyDescent="0.25">
      <c r="A128" s="48" t="str">
        <f t="shared" si="14"/>
        <v>forward-USD-3M-25Y</v>
      </c>
      <c r="B128" s="49" t="str">
        <f>[1]!obMake("calibItem-"&amp;ROW(),obLibs&amp;"net.finmath.marketdata.calibration.CalibratedCurves$CalibrationSpec",AN128:AY128)</f>
        <v>calibItem-128 
[13879]</v>
      </c>
      <c r="C128" s="49">
        <f>[1]!obGet([1]!obCall("",[1]!obCall("",$B$11,"getCalibrationProductForSpec",B128),"getValue",[1]!obCall("",$B$11,"getModel")))</f>
        <v>-1.5765166949677223E-14</v>
      </c>
      <c r="D128" s="14" t="str">
        <f t="shared" si="15"/>
        <v>forward-USD-3M-25Y</v>
      </c>
      <c r="E128" s="14" t="s">
        <v>125</v>
      </c>
      <c r="F128" s="40">
        <v>2</v>
      </c>
      <c r="H128" s="40" t="s">
        <v>105</v>
      </c>
      <c r="I128" s="40" t="s">
        <v>143</v>
      </c>
      <c r="J128" s="40" t="s">
        <v>149</v>
      </c>
      <c r="K128" s="40" t="s">
        <v>130</v>
      </c>
      <c r="L128" s="40" t="s">
        <v>109</v>
      </c>
      <c r="M128" s="40">
        <v>0</v>
      </c>
      <c r="N128" s="40">
        <v>0</v>
      </c>
      <c r="O128" s="33" t="s">
        <v>154</v>
      </c>
      <c r="P128" s="40">
        <v>0</v>
      </c>
      <c r="Q128" s="33" t="s">
        <v>153</v>
      </c>
      <c r="S128" s="40" t="s">
        <v>105</v>
      </c>
      <c r="T128" s="40" t="str">
        <f t="shared" si="16"/>
        <v>25Y</v>
      </c>
      <c r="U128" s="40" t="s">
        <v>110</v>
      </c>
      <c r="V128" s="40" t="s">
        <v>150</v>
      </c>
      <c r="W128" s="40" t="s">
        <v>109</v>
      </c>
      <c r="X128" s="40">
        <v>0</v>
      </c>
      <c r="Y128" s="40">
        <v>0</v>
      </c>
      <c r="Z128" s="33" t="str">
        <f>""</f>
        <v/>
      </c>
      <c r="AA128" s="51">
        <v>2.2100000000000002E-2</v>
      </c>
      <c r="AB128" s="33" t="s">
        <v>153</v>
      </c>
      <c r="AC128" s="53"/>
      <c r="AD128" s="33" t="str">
        <f t="shared" si="17"/>
        <v>forward-USD-3M</v>
      </c>
      <c r="AE128" s="54">
        <f>[1]!obGet([1]!obCall("",AP128,IF(OR(AD128=Q128,AD128=AB128),"getPayment","getFixing"),[1]!obMake("","int",[1]!obGet([1]!obCall("",AP128,"getNumberOfPeriods"))-1)))</f>
        <v>24.775342465753425</v>
      </c>
      <c r="AG128" s="55" t="str">
        <f>[1]!obMake(AG$15&amp;"-"&amp;ROW(),"int",$F128)</f>
        <v>spot date-128 
[7846]</v>
      </c>
      <c r="AH128" s="55" t="str">
        <f>[1]!obMake(AH$15&amp;"-"&amp;ROW(),"String",$H128)</f>
        <v>start offset rec-128 
[8452]</v>
      </c>
      <c r="AI128" s="55" t="str">
        <f>[1]!obMake(AI$15&amp;"-"&amp;ROW(),"String",$I128)</f>
        <v>maturity rec-128 
[7926]</v>
      </c>
      <c r="AK128" s="55" t="str">
        <f>[1]!obMake(AK$15&amp;"-"&amp;ROW(),"String",$S128)</f>
        <v>start offset pay-128 
[9050]</v>
      </c>
      <c r="AL128" s="55" t="str">
        <f>[1]!obMake(AL$15&amp;"-"&amp;ROW(),"String",$T128)</f>
        <v>maturity pay-128 
[7845]</v>
      </c>
      <c r="AN128" s="55" t="str">
        <f>[1]!obMake(AN$15&amp;"-"&amp;ROW(),"String",D128)</f>
        <v>symbol-128 
[9456]</v>
      </c>
      <c r="AO128" s="55" t="str">
        <f>[1]!obMake(AO$15&amp;"-"&amp;ROW(),"String",E128)</f>
        <v>type-128 
[8451]</v>
      </c>
      <c r="AP128" s="55" t="str">
        <f>[1]!obCall(AP$15&amp;"-"&amp;ROW(),obLibs&amp;"net.finmath.time.ScheduleGenerator","createScheduleFromConventions",$H$8,$AG128,$AH128:$AI128,[1]!obMake("","String",$J128),[1]!obMake("","String",$K128),$H$9,[1]!obMake("","String",$L128),$H$10,[1]!obMake("","int",$M128),[1]!obMake("","int",$N128))</f>
        <v>tenor rec-128 
[12103]</v>
      </c>
      <c r="AQ128" s="55" t="str">
        <f>[1]!obMake(AQ$15&amp;"-"&amp;ROW(),"String",O128)</f>
        <v>forward rec-128 
[7844]</v>
      </c>
      <c r="AR128" s="55" t="str">
        <f>[1]!obMake(AR$15&amp;"-"&amp;ROW(),"double",P128)</f>
        <v>spread rec-128 
[9049]</v>
      </c>
      <c r="AS128" s="55" t="str">
        <f>[1]!obMake(AS$15&amp;"-"&amp;ROW(),"String",Q128)</f>
        <v>discount rec-128 
[9455]</v>
      </c>
      <c r="AT128" s="55" t="str">
        <f>[1]!obCall(AT$15&amp;"-"&amp;ROW(),obLibs&amp;"net.finmath.time.ScheduleGenerator","createScheduleFromConventions",$H$8,$AG128,$AK128:$AL128,[1]!obMake("","String",$U128),[1]!obMake("","String",$V128),$H$9,[1]!obMake("","String",$L128),$H$10,[1]!obMake("","int",$X128),[1]!obMake("","int",$Y128))</f>
        <v>tenor pay-128 
[13878]</v>
      </c>
      <c r="AU128" s="55" t="str">
        <f>[1]!obMake(AU$15&amp;"-"&amp;ROW(),"String",Z128)</f>
        <v>forward pay-128 
[7843]</v>
      </c>
      <c r="AV128" s="55" t="str">
        <f>[1]!obMake(AV$15&amp;"-"&amp;ROW(),"double",AA128)</f>
        <v>spread pay-128 
[7925]</v>
      </c>
      <c r="AW128" s="55" t="str">
        <f>[1]!obMake(AW$15&amp;"-"&amp;ROW(),"String",AB128)</f>
        <v>disocunt pay-128 
[9048]</v>
      </c>
      <c r="AX128" s="55" t="str">
        <f>[1]!obMake(AX$15&amp;"-"&amp;ROW(),"String",AD128)</f>
        <v>calibration curve-128 
[8952]</v>
      </c>
      <c r="AY128" s="55" t="str">
        <f>[1]!obMake(AY$15&amp;"-"&amp;ROW(),"double",AE128)</f>
        <v>calibration time-128 
[12107]</v>
      </c>
      <c r="JJ128" s="14"/>
      <c r="JK128" s="14"/>
      <c r="JL128" s="14"/>
      <c r="JM128" s="14"/>
      <c r="JN128" s="14"/>
      <c r="JO128" s="14"/>
    </row>
    <row r="129" spans="1:275" ht="13.2" customHeight="1" x14ac:dyDescent="0.25">
      <c r="A129" s="48" t="str">
        <f t="shared" si="14"/>
        <v>forward-USD-3M-30Y</v>
      </c>
      <c r="B129" s="49" t="str">
        <f>[1]!obMake("calibItem-"&amp;ROW(),obLibs&amp;"net.finmath.marketdata.calibration.CalibratedCurves$CalibrationSpec",AN129:AY129)</f>
        <v>calibItem-129 
[13900]</v>
      </c>
      <c r="C129" s="49">
        <f>[1]!obGet([1]!obCall("",[1]!obCall("",$B$11,"getCalibrationProductForSpec",B129),"getValue",[1]!obCall("",$B$11,"getModel")))</f>
        <v>7.6605388699135801E-15</v>
      </c>
      <c r="D129" s="14" t="str">
        <f t="shared" si="15"/>
        <v>forward-USD-3M-30Y</v>
      </c>
      <c r="E129" s="14" t="s">
        <v>125</v>
      </c>
      <c r="F129" s="40">
        <v>2</v>
      </c>
      <c r="H129" s="40" t="s">
        <v>105</v>
      </c>
      <c r="I129" s="40" t="s">
        <v>144</v>
      </c>
      <c r="J129" s="40" t="s">
        <v>149</v>
      </c>
      <c r="K129" s="40" t="s">
        <v>130</v>
      </c>
      <c r="L129" s="40" t="s">
        <v>109</v>
      </c>
      <c r="M129" s="40">
        <v>0</v>
      </c>
      <c r="N129" s="40">
        <v>0</v>
      </c>
      <c r="O129" s="33" t="s">
        <v>154</v>
      </c>
      <c r="P129" s="40">
        <v>0</v>
      </c>
      <c r="Q129" s="33" t="s">
        <v>153</v>
      </c>
      <c r="S129" s="40" t="s">
        <v>105</v>
      </c>
      <c r="T129" s="40" t="str">
        <f t="shared" si="16"/>
        <v>30Y</v>
      </c>
      <c r="U129" s="40" t="s">
        <v>110</v>
      </c>
      <c r="V129" s="40" t="s">
        <v>150</v>
      </c>
      <c r="W129" s="40" t="s">
        <v>109</v>
      </c>
      <c r="X129" s="40">
        <v>0</v>
      </c>
      <c r="Y129" s="40">
        <v>0</v>
      </c>
      <c r="Z129" s="33" t="str">
        <f>""</f>
        <v/>
      </c>
      <c r="AA129" s="51">
        <v>2.2610000000000002E-2</v>
      </c>
      <c r="AB129" s="33" t="s">
        <v>153</v>
      </c>
      <c r="AC129" s="53"/>
      <c r="AD129" s="33" t="str">
        <f t="shared" si="17"/>
        <v>forward-USD-3M</v>
      </c>
      <c r="AE129" s="54">
        <f>[1]!obGet([1]!obCall("",AP129,IF(OR(AD129=Q129,AD129=AB129),"getPayment","getFixing"),[1]!obMake("","int",[1]!obGet([1]!obCall("",AP129,"getNumberOfPeriods"))-1)))</f>
        <v>29.780821917808218</v>
      </c>
      <c r="AG129" s="55" t="str">
        <f>[1]!obMake(AG$15&amp;"-"&amp;ROW(),"int",$F129)</f>
        <v>spot date-129 
[7841]</v>
      </c>
      <c r="AH129" s="55" t="str">
        <f>[1]!obMake(AH$15&amp;"-"&amp;ROW(),"String",$H129)</f>
        <v>start offset rec-129 
[8357]</v>
      </c>
      <c r="AI129" s="55" t="str">
        <f>[1]!obMake(AI$15&amp;"-"&amp;ROW(),"String",$I129)</f>
        <v>maturity rec-129 
[8450]</v>
      </c>
      <c r="AK129" s="55" t="str">
        <f>[1]!obMake(AK$15&amp;"-"&amp;ROW(),"String",$S129)</f>
        <v>start offset pay-129 
[7924]</v>
      </c>
      <c r="AL129" s="55" t="str">
        <f>[1]!obMake(AL$15&amp;"-"&amp;ROW(),"String",$T129)</f>
        <v>maturity pay-129 
[7840]</v>
      </c>
      <c r="AN129" s="55" t="str">
        <f>[1]!obMake(AN$15&amp;"-"&amp;ROW(),"String",D129)</f>
        <v>symbol-129 
[9047]</v>
      </c>
      <c r="AO129" s="55" t="str">
        <f>[1]!obMake(AO$15&amp;"-"&amp;ROW(),"String",E129)</f>
        <v>type-129 
[9454]</v>
      </c>
      <c r="AP129" s="55" t="str">
        <f>[1]!obCall(AP$15&amp;"-"&amp;ROW(),obLibs&amp;"net.finmath.time.ScheduleGenerator","createScheduleFromConventions",$H$8,$AG129,$AH129:$AI129,[1]!obMake("","String",$J129),[1]!obMake("","String",$K129),$H$9,[1]!obMake("","String",$L129),$H$10,[1]!obMake("","int",$M129),[1]!obMake("","int",$N129))</f>
        <v>tenor rec-129 
[11434]</v>
      </c>
      <c r="AQ129" s="55" t="str">
        <f>[1]!obMake(AQ$15&amp;"-"&amp;ROW(),"String",O129)</f>
        <v>forward rec-129 
[7839]</v>
      </c>
      <c r="AR129" s="55" t="str">
        <f>[1]!obMake(AR$15&amp;"-"&amp;ROW(),"double",P129)</f>
        <v>spread rec-129 
[7923]</v>
      </c>
      <c r="AS129" s="55" t="str">
        <f>[1]!obMake(AS$15&amp;"-"&amp;ROW(),"String",Q129)</f>
        <v>discount rec-129 
[9046]</v>
      </c>
      <c r="AT129" s="55" t="str">
        <f>[1]!obCall(AT$15&amp;"-"&amp;ROW(),obLibs&amp;"net.finmath.time.ScheduleGenerator","createScheduleFromConventions",$H$8,$AG129,$AK129:$AL129,[1]!obMake("","String",$U129),[1]!obMake("","String",$V129),$H$9,[1]!obMake("","String",$L129),$H$10,[1]!obMake("","int",$X129),[1]!obMake("","int",$Y129))</f>
        <v>tenor pay-129 
[13899]</v>
      </c>
      <c r="AU129" s="55" t="str">
        <f>[1]!obMake(AU$15&amp;"-"&amp;ROW(),"String",Z129)</f>
        <v>forward pay-129 
[7838]</v>
      </c>
      <c r="AV129" s="55" t="str">
        <f>[1]!obMake(AV$15&amp;"-"&amp;ROW(),"double",AA129)</f>
        <v>spread pay-129 
[8449]</v>
      </c>
      <c r="AW129" s="55" t="str">
        <f>[1]!obMake(AW$15&amp;"-"&amp;ROW(),"String",AB129)</f>
        <v>disocunt pay-129 
[7922]</v>
      </c>
      <c r="AX129" s="55" t="str">
        <f>[1]!obMake(AX$15&amp;"-"&amp;ROW(),"String",AD129)</f>
        <v>calibration curve-129 
[9045]</v>
      </c>
      <c r="AY129" s="55" t="str">
        <f>[1]!obMake(AY$15&amp;"-"&amp;ROW(),"double",AE129)</f>
        <v>calibration time-129 
[11438]</v>
      </c>
      <c r="JJ129" s="14"/>
      <c r="JK129" s="14"/>
      <c r="JL129" s="14"/>
      <c r="JM129" s="14"/>
      <c r="JN129" s="14"/>
      <c r="JO129" s="14"/>
    </row>
    <row r="130" spans="1:275" ht="13.2" customHeight="1" x14ac:dyDescent="0.25">
      <c r="A130" s="48" t="str">
        <f t="shared" si="14"/>
        <v>forward-USD-3M-40Y</v>
      </c>
      <c r="B130" s="49" t="str">
        <f>[1]!obMake("calibItem-"&amp;ROW(),obLibs&amp;"net.finmath.marketdata.calibration.CalibratedCurves$CalibrationSpec",AN130:AY130)</f>
        <v>calibItem-130 
[13475]</v>
      </c>
      <c r="C130" s="49">
        <f>[1]!obGet([1]!obCall("",[1]!obCall("",$B$11,"getCalibrationProductForSpec",B130),"getValue",[1]!obCall("",$B$11,"getModel")))</f>
        <v>-2.1649348980190553E-15</v>
      </c>
      <c r="D130" s="14" t="str">
        <f t="shared" si="15"/>
        <v>forward-USD-3M-40Y</v>
      </c>
      <c r="E130" s="14" t="s">
        <v>125</v>
      </c>
      <c r="F130" s="40">
        <v>2</v>
      </c>
      <c r="H130" s="40" t="s">
        <v>105</v>
      </c>
      <c r="I130" s="40" t="s">
        <v>145</v>
      </c>
      <c r="J130" s="40" t="s">
        <v>149</v>
      </c>
      <c r="K130" s="40" t="s">
        <v>130</v>
      </c>
      <c r="L130" s="40" t="s">
        <v>109</v>
      </c>
      <c r="M130" s="40">
        <v>0</v>
      </c>
      <c r="N130" s="40">
        <v>0</v>
      </c>
      <c r="O130" s="33" t="s">
        <v>154</v>
      </c>
      <c r="P130" s="40">
        <v>0</v>
      </c>
      <c r="Q130" s="33" t="s">
        <v>153</v>
      </c>
      <c r="S130" s="40" t="s">
        <v>105</v>
      </c>
      <c r="T130" s="40" t="str">
        <f t="shared" si="16"/>
        <v>40Y</v>
      </c>
      <c r="U130" s="40" t="s">
        <v>110</v>
      </c>
      <c r="V130" s="40" t="s">
        <v>150</v>
      </c>
      <c r="W130" s="40" t="s">
        <v>109</v>
      </c>
      <c r="X130" s="40">
        <v>0</v>
      </c>
      <c r="Y130" s="40">
        <v>0</v>
      </c>
      <c r="Z130" s="33" t="str">
        <f>""</f>
        <v/>
      </c>
      <c r="AA130" s="51">
        <v>2.2859999999999998E-2</v>
      </c>
      <c r="AB130" s="33" t="s">
        <v>153</v>
      </c>
      <c r="AC130" s="53"/>
      <c r="AD130" s="33" t="str">
        <f t="shared" si="17"/>
        <v>forward-USD-3M</v>
      </c>
      <c r="AE130" s="54">
        <f>[1]!obGet([1]!obCall("",AP130,IF(OR(AD130=Q130,AD130=AB130),"getPayment","getFixing"),[1]!obMake("","int",[1]!obGet([1]!obCall("",AP130,"getNumberOfPeriods"))-1)))</f>
        <v>39.780821917808218</v>
      </c>
      <c r="AG130" s="55" t="str">
        <f>[1]!obMake(AG$15&amp;"-"&amp;ROW(),"int",$F130)</f>
        <v>spot date-130 
[7836]</v>
      </c>
      <c r="AH130" s="55" t="str">
        <f>[1]!obMake(AH$15&amp;"-"&amp;ROW(),"String",$H130)</f>
        <v>start offset rec-130 
[9044]</v>
      </c>
      <c r="AI130" s="55" t="str">
        <f>[1]!obMake(AI$15&amp;"-"&amp;ROW(),"String",$I130)</f>
        <v>maturity rec-130 
[8951]</v>
      </c>
      <c r="AK130" s="55" t="str">
        <f>[1]!obMake(AK$15&amp;"-"&amp;ROW(),"String",$S130)</f>
        <v>start offset pay-130 
[8448]</v>
      </c>
      <c r="AL130" s="55" t="str">
        <f>[1]!obMake(AL$15&amp;"-"&amp;ROW(),"String",$T130)</f>
        <v>maturity pay-130 
[7835]</v>
      </c>
      <c r="AN130" s="55" t="str">
        <f>[1]!obMake(AN$15&amp;"-"&amp;ROW(),"String",D130)</f>
        <v>symbol-130 
[7921]</v>
      </c>
      <c r="AO130" s="55" t="str">
        <f>[1]!obMake(AO$15&amp;"-"&amp;ROW(),"String",E130)</f>
        <v>type-130 
[9043]</v>
      </c>
      <c r="AP130" s="55" t="str">
        <f>[1]!obCall(AP$15&amp;"-"&amp;ROW(),obLibs&amp;"net.finmath.time.ScheduleGenerator","createScheduleFromConventions",$H$8,$AG130,$AH130:$AI130,[1]!obMake("","String",$J130),[1]!obMake("","String",$K130),$H$9,[1]!obMake("","String",$L130),$H$10,[1]!obMake("","int",$M130),[1]!obMake("","int",$N130))</f>
        <v>tenor rec-130 
[13470]</v>
      </c>
      <c r="AQ130" s="55" t="str">
        <f>[1]!obMake(AQ$15&amp;"-"&amp;ROW(),"String",O130)</f>
        <v>forward rec-130 
[7834]</v>
      </c>
      <c r="AR130" s="55" t="str">
        <f>[1]!obMake(AR$15&amp;"-"&amp;ROW(),"double",P130)</f>
        <v>spread rec-130 
[8447]</v>
      </c>
      <c r="AS130" s="55" t="str">
        <f>[1]!obMake(AS$15&amp;"-"&amp;ROW(),"String",Q130)</f>
        <v>discount rec-130 
[7920]</v>
      </c>
      <c r="AT130" s="55" t="str">
        <f>[1]!obCall(AT$15&amp;"-"&amp;ROW(),obLibs&amp;"net.finmath.time.ScheduleGenerator","createScheduleFromConventions",$H$8,$AG130,$AK130:$AL130,[1]!obMake("","String",$U130),[1]!obMake("","String",$V130),$H$9,[1]!obMake("","String",$L130),$H$10,[1]!obMake("","int",$X130),[1]!obMake("","int",$Y130))</f>
        <v>tenor pay-130 
[13010]</v>
      </c>
      <c r="AU130" s="55" t="str">
        <f>[1]!obMake(AU$15&amp;"-"&amp;ROW(),"String",Z130)</f>
        <v>forward pay-130 
[7833]</v>
      </c>
      <c r="AV130" s="55" t="str">
        <f>[1]!obMake(AV$15&amp;"-"&amp;ROW(),"double",AA130)</f>
        <v>spread pay-130 
[9453]</v>
      </c>
      <c r="AW130" s="55" t="str">
        <f>[1]!obMake(AW$15&amp;"-"&amp;ROW(),"String",AB130)</f>
        <v>disocunt pay-130 
[8446]</v>
      </c>
      <c r="AX130" s="55" t="str">
        <f>[1]!obMake(AX$15&amp;"-"&amp;ROW(),"String",AD130)</f>
        <v>calibration curve-130 
[7919]</v>
      </c>
      <c r="AY130" s="55" t="str">
        <f>[1]!obMake(AY$15&amp;"-"&amp;ROW(),"double",AE130)</f>
        <v>calibration time-130 
[13474]</v>
      </c>
      <c r="JJ130" s="14"/>
      <c r="JK130" s="14"/>
      <c r="JL130" s="14"/>
      <c r="JM130" s="14"/>
      <c r="JN130" s="14"/>
      <c r="JO130" s="14"/>
    </row>
    <row r="131" spans="1:275" s="46" customFormat="1" ht="13.2" customHeight="1" x14ac:dyDescent="0.25">
      <c r="A131" s="48" t="str">
        <f t="shared" si="14"/>
        <v>forward-USD-3M-50Y</v>
      </c>
      <c r="B131" s="58" t="str">
        <f>[1]!obMake("calibItem-"&amp;ROW(),obLibs&amp;"net.finmath.marketdata.calibration.CalibratedCurves$CalibrationSpec",AN131:AY131)</f>
        <v>calibItem-131 
[12192]</v>
      </c>
      <c r="C131" s="58">
        <f>[1]!obGet([1]!obCall("",[1]!obCall("",$B$11,"getCalibrationProductForSpec",B131),"getValue",[1]!obCall("",$B$11,"getModel")))</f>
        <v>1.1102230246251565E-16</v>
      </c>
      <c r="D131" s="46" t="str">
        <f t="shared" si="15"/>
        <v>forward-USD-3M-50Y</v>
      </c>
      <c r="E131" s="46" t="s">
        <v>125</v>
      </c>
      <c r="F131" s="59">
        <v>2</v>
      </c>
      <c r="H131" s="59" t="s">
        <v>105</v>
      </c>
      <c r="I131" s="59" t="s">
        <v>146</v>
      </c>
      <c r="J131" s="59" t="s">
        <v>149</v>
      </c>
      <c r="K131" s="59" t="s">
        <v>130</v>
      </c>
      <c r="L131" s="59" t="s">
        <v>109</v>
      </c>
      <c r="M131" s="59">
        <v>0</v>
      </c>
      <c r="N131" s="59">
        <v>0</v>
      </c>
      <c r="O131" s="61" t="s">
        <v>154</v>
      </c>
      <c r="P131" s="59">
        <v>0</v>
      </c>
      <c r="Q131" s="61" t="s">
        <v>153</v>
      </c>
      <c r="S131" s="59" t="s">
        <v>105</v>
      </c>
      <c r="T131" s="59" t="str">
        <f t="shared" si="16"/>
        <v>50Y</v>
      </c>
      <c r="U131" s="59" t="s">
        <v>110</v>
      </c>
      <c r="V131" s="59" t="s">
        <v>150</v>
      </c>
      <c r="W131" s="59" t="s">
        <v>109</v>
      </c>
      <c r="X131" s="59">
        <v>0</v>
      </c>
      <c r="Y131" s="59">
        <v>0</v>
      </c>
      <c r="Z131" s="61" t="str">
        <f>""</f>
        <v/>
      </c>
      <c r="AA131" s="62">
        <v>2.2679999999999999E-2</v>
      </c>
      <c r="AB131" s="61" t="s">
        <v>153</v>
      </c>
      <c r="AC131" s="63"/>
      <c r="AD131" s="61" t="str">
        <f t="shared" si="17"/>
        <v>forward-USD-3M</v>
      </c>
      <c r="AE131" s="64">
        <f>[1]!obGet([1]!obCall("",AP131,IF(OR(AD131=Q131,AD131=AB131),"getPayment","getFixing"),[1]!obMake("","int",[1]!obGet([1]!obCall("",AP131,"getNumberOfPeriods"))-1)))</f>
        <v>49.789041095890411</v>
      </c>
      <c r="AG131" s="65" t="str">
        <f>[1]!obMake(AG$15&amp;"-"&amp;ROW(),"int",$F131)</f>
        <v>spot date-131 
[7831]</v>
      </c>
      <c r="AH131" s="65" t="str">
        <f>[1]!obMake(AH$15&amp;"-"&amp;ROW(),"String",$H131)</f>
        <v>start offset rec-131 
[7918]</v>
      </c>
      <c r="AI131" s="65" t="str">
        <f>[1]!obMake(AI$15&amp;"-"&amp;ROW(),"String",$I131)</f>
        <v>maturity rec-131 
[9042]</v>
      </c>
      <c r="AK131" s="65" t="str">
        <f>[1]!obMake(AK$15&amp;"-"&amp;ROW(),"String",$S131)</f>
        <v>start offset pay-131 
[9452]</v>
      </c>
      <c r="AL131" s="65" t="str">
        <f>[1]!obMake(AL$15&amp;"-"&amp;ROW(),"String",$T131)</f>
        <v>maturity pay-131 
[7830]</v>
      </c>
      <c r="AN131" s="65" t="str">
        <f>[1]!obMake(AN$15&amp;"-"&amp;ROW(),"String",D131)</f>
        <v>symbol-131 
[8445]</v>
      </c>
      <c r="AO131" s="65" t="str">
        <f>[1]!obMake(AO$15&amp;"-"&amp;ROW(),"String",E131)</f>
        <v>type-131 
[7917]</v>
      </c>
      <c r="AP131" s="65" t="str">
        <f>[1]!obCall(AP$15&amp;"-"&amp;ROW(),obLibs&amp;"net.finmath.time.ScheduleGenerator","createScheduleFromConventions",$H$8,$AG131,$AH131:$AI131,[1]!obMake("","String",$J131),[1]!obMake("","String",$K131),$H$9,[1]!obMake("","String",$L131),$H$10,[1]!obMake("","int",$M131),[1]!obMake("","int",$N131))</f>
        <v>tenor rec-131 
[12187]</v>
      </c>
      <c r="AQ131" s="65" t="str">
        <f>[1]!obMake(AQ$15&amp;"-"&amp;ROW(),"String",O131)</f>
        <v>forward rec-131 
[7829]</v>
      </c>
      <c r="AR131" s="65" t="str">
        <f>[1]!obMake(AR$15&amp;"-"&amp;ROW(),"double",P131)</f>
        <v>spread rec-131 
[9451]</v>
      </c>
      <c r="AS131" s="65" t="str">
        <f>[1]!obMake(AS$15&amp;"-"&amp;ROW(),"String",Q131)</f>
        <v>discount rec-131 
[8444]</v>
      </c>
      <c r="AT131" s="65" t="str">
        <f>[1]!obCall(AT$15&amp;"-"&amp;ROW(),obLibs&amp;"net.finmath.time.ScheduleGenerator","createScheduleFromConventions",$H$8,$AG131,$AK131:$AL131,[1]!obMake("","String",$U131),[1]!obMake("","String",$V131),$H$9,[1]!obMake("","String",$L131),$H$10,[1]!obMake("","int",$X131),[1]!obMake("","int",$Y131))</f>
        <v>tenor pay-131 
[11396]</v>
      </c>
      <c r="AU131" s="65" t="str">
        <f>[1]!obMake(AU$15&amp;"-"&amp;ROW(),"String",Z131)</f>
        <v>forward pay-131 
[7828]</v>
      </c>
      <c r="AV131" s="65" t="str">
        <f>[1]!obMake(AV$15&amp;"-"&amp;ROW(),"double",AA131)</f>
        <v>spread pay-131 
[9041]</v>
      </c>
      <c r="AW131" s="65" t="str">
        <f>[1]!obMake(AW$15&amp;"-"&amp;ROW(),"String",AB131)</f>
        <v>disocunt pay-131 
[8950]</v>
      </c>
      <c r="AX131" s="65" t="str">
        <f>[1]!obMake(AX$15&amp;"-"&amp;ROW(),"String",AD131)</f>
        <v>calibration curve-131 
[8443]</v>
      </c>
      <c r="AY131" s="65" t="str">
        <f>[1]!obMake(AY$15&amp;"-"&amp;ROW(),"double",AE131)</f>
        <v>calibration time-131 
[12191]</v>
      </c>
    </row>
    <row r="132" spans="1:275" ht="13.2" customHeight="1" x14ac:dyDescent="0.25">
      <c r="A132" s="48" t="str">
        <f t="shared" si="14"/>
        <v>discount-EUR-USD-OIS-1Y</v>
      </c>
      <c r="B132" s="49" t="str">
        <f>[1]!obMake("calibItem-"&amp;ROW(),obLibs&amp;"net.finmath.marketdata.calibration.CalibratedCurves$CalibrationSpec",AN132:AY132)</f>
        <v>calibItem-132 
[13911]</v>
      </c>
      <c r="C132" s="49">
        <f>[1]!obGet([1]!obCall("",[1]!obCall("",$B$11,"getCalibrationProductForSpec",B132),"getValue",[1]!obCall("",$B$11,"getModel")))</f>
        <v>0</v>
      </c>
      <c r="D132" s="14" t="str">
        <f t="shared" si="15"/>
        <v>discount-EUR-USD-OIS-1Y</v>
      </c>
      <c r="E132" s="14" t="s">
        <v>125</v>
      </c>
      <c r="F132" s="40">
        <v>2</v>
      </c>
      <c r="H132" s="40" t="s">
        <v>105</v>
      </c>
      <c r="I132" s="40" t="s">
        <v>152</v>
      </c>
      <c r="J132" s="40" t="s">
        <v>149</v>
      </c>
      <c r="K132" s="40" t="s">
        <v>130</v>
      </c>
      <c r="L132" s="40" t="s">
        <v>109</v>
      </c>
      <c r="M132" s="40">
        <v>0</v>
      </c>
      <c r="N132" s="40">
        <v>0</v>
      </c>
      <c r="O132" s="33" t="s">
        <v>154</v>
      </c>
      <c r="P132" s="40">
        <v>0</v>
      </c>
      <c r="Q132" s="52" t="s">
        <v>153</v>
      </c>
      <c r="S132" s="40" t="s">
        <v>105</v>
      </c>
      <c r="T132" s="40" t="str">
        <f t="shared" si="16"/>
        <v>1Y</v>
      </c>
      <c r="U132" s="40" t="s">
        <v>149</v>
      </c>
      <c r="V132" s="40" t="s">
        <v>108</v>
      </c>
      <c r="W132" s="40" t="s">
        <v>109</v>
      </c>
      <c r="X132" s="40">
        <v>0</v>
      </c>
      <c r="Y132" s="40">
        <v>0</v>
      </c>
      <c r="Z132" s="33" t="s">
        <v>40</v>
      </c>
      <c r="AA132" s="51">
        <v>5.3400000000000001E-3</v>
      </c>
      <c r="AB132" s="33" t="s">
        <v>155</v>
      </c>
      <c r="AC132" s="53"/>
      <c r="AD132" s="33" t="str">
        <f t="shared" ref="AD132:AD143" si="18">AB132</f>
        <v>discount-EUR-USD-OIS</v>
      </c>
      <c r="AE132" s="54">
        <f>[1]!obGet([1]!obCall("",AP132,IF(OR(AD132=Q132,AD132=AB132),"getPayment","getFixing"),[1]!obMake("","int",[1]!obGet([1]!obCall("",AP132,"getNumberOfPeriods"))-1)))</f>
        <v>1.0136986301369864</v>
      </c>
      <c r="AG132" s="55" t="str">
        <f>[1]!obMake(AG$15&amp;"-"&amp;ROW(),"int",$F132)</f>
        <v>spot date-132 
[7826]</v>
      </c>
      <c r="AH132" s="55" t="str">
        <f>[1]!obMake(AH$15&amp;"-"&amp;ROW(),"String",$H132)</f>
        <v>start offset rec-132 
[8442]</v>
      </c>
      <c r="AI132" s="55" t="str">
        <f>[1]!obMake(AI$15&amp;"-"&amp;ROW(),"String",$I132)</f>
        <v>maturity rec-132 
[7916]</v>
      </c>
      <c r="AK132" s="55" t="str">
        <f>[1]!obMake(AK$15&amp;"-"&amp;ROW(),"String",$S132)</f>
        <v>start offset pay-132 
[9040]</v>
      </c>
      <c r="AL132" s="55" t="str">
        <f>[1]!obMake(AL$15&amp;"-"&amp;ROW(),"String",$T132)</f>
        <v>maturity pay-132 
[7825]</v>
      </c>
      <c r="AN132" s="55" t="str">
        <f>[1]!obMake(AN$15&amp;"-"&amp;ROW(),"String",D132)</f>
        <v>symbol-132 
[9450]</v>
      </c>
      <c r="AO132" s="55" t="str">
        <f>[1]!obMake(AO$15&amp;"-"&amp;ROW(),"String",E132)</f>
        <v>type-132 
[8441]</v>
      </c>
      <c r="AP132" s="55" t="str">
        <f>[1]!obCall(AP$15&amp;"-"&amp;ROW(),obLibs&amp;"net.finmath.time.ScheduleGenerator","createScheduleFromConventions",$H$8,$AG132,$AH132:$AI132,[1]!obMake("","String",$J132),[1]!obMake("","String",$K132),$H$9,[1]!obMake("","String",$L132),$H$10,[1]!obMake("","int",$M132),[1]!obMake("","int",$N132))</f>
        <v>tenor rec-132 
[13906]</v>
      </c>
      <c r="AQ132" s="55" t="str">
        <f>[1]!obMake(AQ$15&amp;"-"&amp;ROW(),"String",O132)</f>
        <v>forward rec-132 
[7824]</v>
      </c>
      <c r="AR132" s="55" t="str">
        <f>[1]!obMake(AR$15&amp;"-"&amp;ROW(),"double",P132)</f>
        <v>spread rec-132 
[9039]</v>
      </c>
      <c r="AS132" s="55" t="str">
        <f>[1]!obMake(AS$15&amp;"-"&amp;ROW(),"String",Q132)</f>
        <v>discount rec-132 
[9449]</v>
      </c>
      <c r="AT132" s="55" t="str">
        <f>[1]!obCall(AT$15&amp;"-"&amp;ROW(),obLibs&amp;"net.finmath.time.ScheduleGenerator","createScheduleFromConventions",$H$8,$AG132,$AK132:$AL132,[1]!obMake("","String",$U132),[1]!obMake("","String",$V132),$H$9,[1]!obMake("","String",$L132),$H$10,[1]!obMake("","int",$X132),[1]!obMake("","int",$Y132))</f>
        <v>tenor pay-132 
[13064]</v>
      </c>
      <c r="AU132" s="55" t="str">
        <f>[1]!obMake(AU$15&amp;"-"&amp;ROW(),"String",Z132)</f>
        <v>forward pay-132 
[7823]</v>
      </c>
      <c r="AV132" s="55" t="str">
        <f>[1]!obMake(AV$15&amp;"-"&amp;ROW(),"double",AA132)</f>
        <v>spread pay-132 
[7915]</v>
      </c>
      <c r="AW132" s="55" t="str">
        <f>[1]!obMake(AW$15&amp;"-"&amp;ROW(),"String",AB132)</f>
        <v>disocunt pay-132 
[9038]</v>
      </c>
      <c r="AX132" s="55" t="str">
        <f>[1]!obMake(AX$15&amp;"-"&amp;ROW(),"String",AD132)</f>
        <v>calibration curve-132 
[8356]</v>
      </c>
      <c r="AY132" s="55" t="str">
        <f>[1]!obMake(AY$15&amp;"-"&amp;ROW(),"double",AE132)</f>
        <v>calibration time-132 
[13910]</v>
      </c>
      <c r="JJ132" s="14"/>
      <c r="JK132" s="14"/>
      <c r="JL132" s="14"/>
      <c r="JM132" s="14"/>
      <c r="JN132" s="14"/>
      <c r="JO132" s="14"/>
    </row>
    <row r="133" spans="1:275" ht="13.2" customHeight="1" x14ac:dyDescent="0.25">
      <c r="A133" s="48" t="str">
        <f t="shared" si="14"/>
        <v>discount-EUR-USD-OIS-2Y</v>
      </c>
      <c r="B133" s="49" t="str">
        <f>[1]!obMake("calibItem-"&amp;ROW(),obLibs&amp;"net.finmath.marketdata.calibration.CalibratedCurves$CalibrationSpec",AN133:AY133)</f>
        <v>calibItem-133 
[12410]</v>
      </c>
      <c r="C133" s="49">
        <f>[1]!obGet([1]!obCall("",[1]!obCall("",$B$11,"getCalibrationProductForSpec",B133),"getValue",[1]!obCall("",$B$11,"getModel")))</f>
        <v>-9.9920072216264089E-16</v>
      </c>
      <c r="D133" s="14" t="str">
        <f t="shared" si="15"/>
        <v>discount-EUR-USD-OIS-2Y</v>
      </c>
      <c r="E133" s="14" t="s">
        <v>125</v>
      </c>
      <c r="F133" s="40">
        <v>2</v>
      </c>
      <c r="H133" s="40" t="s">
        <v>105</v>
      </c>
      <c r="I133" s="40" t="s">
        <v>129</v>
      </c>
      <c r="J133" s="40" t="s">
        <v>149</v>
      </c>
      <c r="K133" s="40" t="s">
        <v>130</v>
      </c>
      <c r="L133" s="40" t="s">
        <v>109</v>
      </c>
      <c r="M133" s="40">
        <v>0</v>
      </c>
      <c r="N133" s="40">
        <v>0</v>
      </c>
      <c r="O133" s="33" t="s">
        <v>154</v>
      </c>
      <c r="P133" s="40">
        <v>0</v>
      </c>
      <c r="Q133" s="52" t="s">
        <v>153</v>
      </c>
      <c r="S133" s="40" t="s">
        <v>105</v>
      </c>
      <c r="T133" s="40" t="str">
        <f t="shared" si="16"/>
        <v>2Y</v>
      </c>
      <c r="U133" s="40" t="s">
        <v>149</v>
      </c>
      <c r="V133" s="40" t="s">
        <v>108</v>
      </c>
      <c r="W133" s="40" t="s">
        <v>109</v>
      </c>
      <c r="X133" s="40">
        <v>0</v>
      </c>
      <c r="Y133" s="40">
        <v>0</v>
      </c>
      <c r="Z133" s="33" t="s">
        <v>40</v>
      </c>
      <c r="AA133" s="51">
        <v>5.4000000000000003E-3</v>
      </c>
      <c r="AB133" s="33" t="s">
        <v>155</v>
      </c>
      <c r="AC133" s="53"/>
      <c r="AD133" s="33" t="str">
        <f t="shared" si="18"/>
        <v>discount-EUR-USD-OIS</v>
      </c>
      <c r="AE133" s="54">
        <f>[1]!obGet([1]!obCall("",AP133,IF(OR(AD133=Q133,AD133=AB133),"getPayment","getFixing"),[1]!obMake("","int",[1]!obGet([1]!obCall("",AP133,"getNumberOfPeriods"))-1)))</f>
        <v>2.010958904109589</v>
      </c>
      <c r="AG133" s="55" t="str">
        <f>[1]!obMake(AG$15&amp;"-"&amp;ROW(),"int",$F133)</f>
        <v>spot date-133 
[7821]</v>
      </c>
      <c r="AH133" s="55" t="str">
        <f>[1]!obMake(AH$15&amp;"-"&amp;ROW(),"String",$H133)</f>
        <v>start offset rec-133 
[9037]</v>
      </c>
      <c r="AI133" s="55" t="str">
        <f>[1]!obMake(AI$15&amp;"-"&amp;ROW(),"String",$I133)</f>
        <v>maturity rec-133 
[7523]</v>
      </c>
      <c r="AK133" s="55" t="str">
        <f>[1]!obMake(AK$15&amp;"-"&amp;ROW(),"String",$S133)</f>
        <v>start offset pay-133 
[9448]</v>
      </c>
      <c r="AL133" s="55" t="str">
        <f>[1]!obMake(AL$15&amp;"-"&amp;ROW(),"String",$T133)</f>
        <v>maturity pay-133 
[7820]</v>
      </c>
      <c r="AN133" s="55" t="str">
        <f>[1]!obMake(AN$15&amp;"-"&amp;ROW(),"String",D133)</f>
        <v>symbol-133 
[8440]</v>
      </c>
      <c r="AO133" s="55" t="str">
        <f>[1]!obMake(AO$15&amp;"-"&amp;ROW(),"String",E133)</f>
        <v>type-133 
[7522]</v>
      </c>
      <c r="AP133" s="55" t="str">
        <f>[1]!obCall(AP$15&amp;"-"&amp;ROW(),obLibs&amp;"net.finmath.time.ScheduleGenerator","createScheduleFromConventions",$H$8,$AG133,$AH133:$AI133,[1]!obMake("","String",$J133),[1]!obMake("","String",$K133),$H$9,[1]!obMake("","String",$L133),$H$10,[1]!obMake("","int",$M133),[1]!obMake("","int",$N133))</f>
        <v>tenor rec-133 
[12093]</v>
      </c>
      <c r="AQ133" s="55" t="str">
        <f>[1]!obMake(AQ$15&amp;"-"&amp;ROW(),"String",O133)</f>
        <v>forward rec-133 
[7819]</v>
      </c>
      <c r="AR133" s="55" t="str">
        <f>[1]!obMake(AR$15&amp;"-"&amp;ROW(),"double",P133)</f>
        <v>spread rec-133 
[9036]</v>
      </c>
      <c r="AS133" s="55" t="str">
        <f>[1]!obMake(AS$15&amp;"-"&amp;ROW(),"String",Q133)</f>
        <v>discount rec-133 
[7521]</v>
      </c>
      <c r="AT133" s="55" t="str">
        <f>[1]!obCall(AT$15&amp;"-"&amp;ROW(),obLibs&amp;"net.finmath.time.ScheduleGenerator","createScheduleFromConventions",$H$8,$AG133,$AK133:$AL133,[1]!obMake("","String",$U133),[1]!obMake("","String",$V133),$H$9,[1]!obMake("","String",$L133),$H$10,[1]!obMake("","int",$X133),[1]!obMake("","int",$Y133))</f>
        <v>tenor pay-133 
[12409]</v>
      </c>
      <c r="AU133" s="55" t="str">
        <f>[1]!obMake(AU$15&amp;"-"&amp;ROW(),"String",Z133)</f>
        <v>forward pay-133 
[7818]</v>
      </c>
      <c r="AV133" s="55" t="str">
        <f>[1]!obMake(AV$15&amp;"-"&amp;ROW(),"double",AA133)</f>
        <v>spread pay-133 
[8439]</v>
      </c>
      <c r="AW133" s="55" t="str">
        <f>[1]!obMake(AW$15&amp;"-"&amp;ROW(),"String",AB133)</f>
        <v>disocunt pay-133 
[7520]</v>
      </c>
      <c r="AX133" s="55" t="str">
        <f>[1]!obMake(AX$15&amp;"-"&amp;ROW(),"String",AD133)</f>
        <v>calibration curve-133 
[7914]</v>
      </c>
      <c r="AY133" s="55" t="str">
        <f>[1]!obMake(AY$15&amp;"-"&amp;ROW(),"double",AE133)</f>
        <v>calibration time-133 
[12097]</v>
      </c>
      <c r="JJ133" s="14"/>
      <c r="JK133" s="14"/>
      <c r="JL133" s="14"/>
      <c r="JM133" s="14"/>
      <c r="JN133" s="14"/>
      <c r="JO133" s="14"/>
    </row>
    <row r="134" spans="1:275" ht="13.2" customHeight="1" x14ac:dyDescent="0.25">
      <c r="A134" s="48" t="str">
        <f t="shared" si="14"/>
        <v>discount-EUR-USD-OIS-3Y</v>
      </c>
      <c r="B134" s="49" t="str">
        <f>[1]!obMake("calibItem-"&amp;ROW(),obLibs&amp;"net.finmath.marketdata.calibration.CalibratedCurves$CalibrationSpec",AN134:AY134)</f>
        <v>calibItem-134 
[12619]</v>
      </c>
      <c r="C134" s="49">
        <f>[1]!obGet([1]!obCall("",[1]!obCall("",$B$11,"getCalibrationProductForSpec",B134),"getValue",[1]!obCall("",$B$11,"getModel")))</f>
        <v>-8.8817841970012523E-16</v>
      </c>
      <c r="D134" s="14" t="str">
        <f t="shared" si="15"/>
        <v>discount-EUR-USD-OIS-3Y</v>
      </c>
      <c r="E134" s="14" t="s">
        <v>125</v>
      </c>
      <c r="F134" s="40">
        <v>2</v>
      </c>
      <c r="H134" s="40" t="s">
        <v>105</v>
      </c>
      <c r="I134" s="40" t="s">
        <v>131</v>
      </c>
      <c r="J134" s="40" t="s">
        <v>149</v>
      </c>
      <c r="K134" s="40" t="s">
        <v>130</v>
      </c>
      <c r="L134" s="40" t="s">
        <v>109</v>
      </c>
      <c r="M134" s="40">
        <v>0</v>
      </c>
      <c r="N134" s="40">
        <v>0</v>
      </c>
      <c r="O134" s="33" t="s">
        <v>154</v>
      </c>
      <c r="P134" s="40">
        <v>0</v>
      </c>
      <c r="Q134" s="52" t="s">
        <v>153</v>
      </c>
      <c r="S134" s="40" t="s">
        <v>105</v>
      </c>
      <c r="T134" s="40" t="str">
        <f t="shared" si="16"/>
        <v>3Y</v>
      </c>
      <c r="U134" s="40" t="s">
        <v>149</v>
      </c>
      <c r="V134" s="40" t="s">
        <v>108</v>
      </c>
      <c r="W134" s="40" t="s">
        <v>109</v>
      </c>
      <c r="X134" s="40">
        <v>0</v>
      </c>
      <c r="Y134" s="40">
        <v>0</v>
      </c>
      <c r="Z134" s="33" t="s">
        <v>40</v>
      </c>
      <c r="AA134" s="51">
        <v>5.3600000000000002E-3</v>
      </c>
      <c r="AB134" s="33" t="s">
        <v>155</v>
      </c>
      <c r="AC134" s="53"/>
      <c r="AD134" s="33" t="str">
        <f t="shared" si="18"/>
        <v>discount-EUR-USD-OIS</v>
      </c>
      <c r="AE134" s="54">
        <f>[1]!obGet([1]!obCall("",AP134,IF(OR(AD134=Q134,AD134=AB134),"getPayment","getFixing"),[1]!obMake("","int",[1]!obGet([1]!obCall("",AP134,"getNumberOfPeriods"))-1)))</f>
        <v>3.0082191780821916</v>
      </c>
      <c r="AG134" s="55" t="str">
        <f>[1]!obMake(AG$15&amp;"-"&amp;ROW(),"int",$F134)</f>
        <v>spot date-134 
[7816]</v>
      </c>
      <c r="AH134" s="55" t="str">
        <f>[1]!obMake(AH$15&amp;"-"&amp;ROW(),"String",$H134)</f>
        <v>start offset rec-134 
[8438]</v>
      </c>
      <c r="AI134" s="55" t="str">
        <f>[1]!obMake(AI$15&amp;"-"&amp;ROW(),"String",$I134)</f>
        <v>maturity rec-134 
[7519]</v>
      </c>
      <c r="AK134" s="55" t="str">
        <f>[1]!obMake(AK$15&amp;"-"&amp;ROW(),"String",$S134)</f>
        <v>start offset pay-134 
[7913]</v>
      </c>
      <c r="AL134" s="55" t="str">
        <f>[1]!obMake(AL$15&amp;"-"&amp;ROW(),"String",$T134)</f>
        <v>maturity pay-134 
[7815]</v>
      </c>
      <c r="AN134" s="55" t="str">
        <f>[1]!obMake(AN$15&amp;"-"&amp;ROW(),"String",D134)</f>
        <v>symbol-134 
[9035]</v>
      </c>
      <c r="AO134" s="55" t="str">
        <f>[1]!obMake(AO$15&amp;"-"&amp;ROW(),"String",E134)</f>
        <v>type-134 
[7518]</v>
      </c>
      <c r="AP134" s="55" t="str">
        <f>[1]!obCall(AP$15&amp;"-"&amp;ROW(),obLibs&amp;"net.finmath.time.ScheduleGenerator","createScheduleFromConventions",$H$8,$AG134,$AH134:$AI134,[1]!obMake("","String",$J134),[1]!obMake("","String",$K134),$H$9,[1]!obMake("","String",$L134),$H$10,[1]!obMake("","int",$M134),[1]!obMake("","int",$N134))</f>
        <v>tenor rec-134 
[12614]</v>
      </c>
      <c r="AQ134" s="55" t="str">
        <f>[1]!obMake(AQ$15&amp;"-"&amp;ROW(),"String",O134)</f>
        <v>forward rec-134 
[7814]</v>
      </c>
      <c r="AR134" s="55" t="str">
        <f>[1]!obMake(AR$15&amp;"-"&amp;ROW(),"double",P134)</f>
        <v>spread rec-134 
[8437]</v>
      </c>
      <c r="AS134" s="55" t="str">
        <f>[1]!obMake(AS$15&amp;"-"&amp;ROW(),"String",Q134)</f>
        <v>discount rec-134 
[7517]</v>
      </c>
      <c r="AT134" s="55" t="str">
        <f>[1]!obCall(AT$15&amp;"-"&amp;ROW(),obLibs&amp;"net.finmath.time.ScheduleGenerator","createScheduleFromConventions",$H$8,$AG134,$AK134:$AL134,[1]!obMake("","String",$U134),[1]!obMake("","String",$V134),$H$9,[1]!obMake("","String",$L134),$H$10,[1]!obMake("","int",$X134),[1]!obMake("","int",$Y134))</f>
        <v>tenor pay-134 
[11390]</v>
      </c>
      <c r="AU134" s="55" t="str">
        <f>[1]!obMake(AU$15&amp;"-"&amp;ROW(),"String",Z134)</f>
        <v>forward pay-134 
[7813]</v>
      </c>
      <c r="AV134" s="55" t="str">
        <f>[1]!obMake(AV$15&amp;"-"&amp;ROW(),"double",AA134)</f>
        <v>spread pay-134 
[9034]</v>
      </c>
      <c r="AW134" s="55" t="str">
        <f>[1]!obMake(AW$15&amp;"-"&amp;ROW(),"String",AB134)</f>
        <v>disocunt pay-134 
[7516]</v>
      </c>
      <c r="AX134" s="55" t="str">
        <f>[1]!obMake(AX$15&amp;"-"&amp;ROW(),"String",AD134)</f>
        <v>calibration curve-134 
[8949]</v>
      </c>
      <c r="AY134" s="55" t="str">
        <f>[1]!obMake(AY$15&amp;"-"&amp;ROW(),"double",AE134)</f>
        <v>calibration time-134 
[12618]</v>
      </c>
      <c r="JJ134" s="14"/>
      <c r="JK134" s="14"/>
      <c r="JL134" s="14"/>
      <c r="JM134" s="14"/>
      <c r="JN134" s="14"/>
      <c r="JO134" s="14"/>
    </row>
    <row r="135" spans="1:275" ht="13.2" customHeight="1" x14ac:dyDescent="0.25">
      <c r="A135" s="48" t="str">
        <f t="shared" si="14"/>
        <v>discount-EUR-USD-OIS-4Y</v>
      </c>
      <c r="B135" s="49" t="str">
        <f>[1]!obMake("calibItem-"&amp;ROW(),obLibs&amp;"net.finmath.marketdata.calibration.CalibratedCurves$CalibrationSpec",AN135:AY135)</f>
        <v>calibItem-135 
[13113]</v>
      </c>
      <c r="C135" s="49">
        <f>[1]!obGet([1]!obCall("",[1]!obCall("",$B$11,"getCalibrationProductForSpec",B135),"getValue",[1]!obCall("",$B$11,"getModel")))</f>
        <v>-3.3306690738754696E-16</v>
      </c>
      <c r="D135" s="14" t="str">
        <f t="shared" si="15"/>
        <v>discount-EUR-USD-OIS-4Y</v>
      </c>
      <c r="E135" s="14" t="s">
        <v>125</v>
      </c>
      <c r="F135" s="40">
        <v>2</v>
      </c>
      <c r="H135" s="40" t="s">
        <v>105</v>
      </c>
      <c r="I135" s="40" t="s">
        <v>132</v>
      </c>
      <c r="J135" s="40" t="s">
        <v>149</v>
      </c>
      <c r="K135" s="40" t="s">
        <v>130</v>
      </c>
      <c r="L135" s="40" t="s">
        <v>109</v>
      </c>
      <c r="M135" s="40">
        <v>0</v>
      </c>
      <c r="N135" s="40">
        <v>0</v>
      </c>
      <c r="O135" s="33" t="s">
        <v>154</v>
      </c>
      <c r="P135" s="40">
        <v>0</v>
      </c>
      <c r="Q135" s="52" t="s">
        <v>153</v>
      </c>
      <c r="S135" s="40" t="s">
        <v>105</v>
      </c>
      <c r="T135" s="40" t="str">
        <f t="shared" si="16"/>
        <v>4Y</v>
      </c>
      <c r="U135" s="40" t="s">
        <v>149</v>
      </c>
      <c r="V135" s="40" t="s">
        <v>108</v>
      </c>
      <c r="W135" s="40" t="s">
        <v>109</v>
      </c>
      <c r="X135" s="40">
        <v>0</v>
      </c>
      <c r="Y135" s="40">
        <v>0</v>
      </c>
      <c r="Z135" s="33" t="s">
        <v>40</v>
      </c>
      <c r="AA135" s="51">
        <v>5.2599999999999999E-3</v>
      </c>
      <c r="AB135" s="33" t="s">
        <v>155</v>
      </c>
      <c r="AC135" s="53"/>
      <c r="AD135" s="33" t="str">
        <f t="shared" si="18"/>
        <v>discount-EUR-USD-OIS</v>
      </c>
      <c r="AE135" s="54">
        <f>[1]!obGet([1]!obCall("",AP135,IF(OR(AD135=Q135,AD135=AB135),"getPayment","getFixing"),[1]!obMake("","int",[1]!obGet([1]!obCall("",AP135,"getNumberOfPeriods"))-1)))</f>
        <v>4.0082191780821921</v>
      </c>
      <c r="AG135" s="55" t="str">
        <f>[1]!obMake(AG$15&amp;"-"&amp;ROW(),"int",$F135)</f>
        <v>spot date-135 
[7811]</v>
      </c>
      <c r="AH135" s="55" t="str">
        <f>[1]!obMake(AH$15&amp;"-"&amp;ROW(),"String",$H135)</f>
        <v>start offset rec-135 
[9033]</v>
      </c>
      <c r="AI135" s="55" t="str">
        <f>[1]!obMake(AI$15&amp;"-"&amp;ROW(),"String",$I135)</f>
        <v>maturity rec-135 
[7515]</v>
      </c>
      <c r="AK135" s="55" t="str">
        <f>[1]!obMake(AK$15&amp;"-"&amp;ROW(),"String",$S135)</f>
        <v>start offset pay-135 
[9447]</v>
      </c>
      <c r="AL135" s="55" t="str">
        <f>[1]!obMake(AL$15&amp;"-"&amp;ROW(),"String",$T135)</f>
        <v>maturity pay-135 
[7810]</v>
      </c>
      <c r="AN135" s="55" t="str">
        <f>[1]!obMake(AN$15&amp;"-"&amp;ROW(),"String",D135)</f>
        <v>symbol-135 
[8436]</v>
      </c>
      <c r="AO135" s="55" t="str">
        <f>[1]!obMake(AO$15&amp;"-"&amp;ROW(),"String",E135)</f>
        <v>type-135 
[7514]</v>
      </c>
      <c r="AP135" s="55" t="str">
        <f>[1]!obCall(AP$15&amp;"-"&amp;ROW(),obLibs&amp;"net.finmath.time.ScheduleGenerator","createScheduleFromConventions",$H$8,$AG135,$AH135:$AI135,[1]!obMake("","String",$J135),[1]!obMake("","String",$K135),$H$9,[1]!obMake("","String",$L135),$H$10,[1]!obMake("","int",$M135),[1]!obMake("","int",$N135))</f>
        <v>tenor rec-135 
[13108]</v>
      </c>
      <c r="AQ135" s="55" t="str">
        <f>[1]!obMake(AQ$15&amp;"-"&amp;ROW(),"String",O135)</f>
        <v>forward rec-135 
[7809]</v>
      </c>
      <c r="AR135" s="55" t="str">
        <f>[1]!obMake(AR$15&amp;"-"&amp;ROW(),"double",P135)</f>
        <v>spread rec-135 
[9032]</v>
      </c>
      <c r="AS135" s="55" t="str">
        <f>[1]!obMake(AS$15&amp;"-"&amp;ROW(),"String",Q135)</f>
        <v>discount rec-135 
[7513]</v>
      </c>
      <c r="AT135" s="55" t="str">
        <f>[1]!obCall(AT$15&amp;"-"&amp;ROW(),obLibs&amp;"net.finmath.time.ScheduleGenerator","createScheduleFromConventions",$H$8,$AG135,$AK135:$AL135,[1]!obMake("","String",$U135),[1]!obMake("","String",$V135),$H$9,[1]!obMake("","String",$L135),$H$10,[1]!obMake("","int",$X135),[1]!obMake("","int",$Y135))</f>
        <v>tenor pay-135 
[10881]</v>
      </c>
      <c r="AU135" s="55" t="str">
        <f>[1]!obMake(AU$15&amp;"-"&amp;ROW(),"String",Z135)</f>
        <v>forward pay-135 
[7808]</v>
      </c>
      <c r="AV135" s="55" t="str">
        <f>[1]!obMake(AV$15&amp;"-"&amp;ROW(),"double",AA135)</f>
        <v>spread pay-135 
[8435]</v>
      </c>
      <c r="AW135" s="55" t="str">
        <f>[1]!obMake(AW$15&amp;"-"&amp;ROW(),"String",AB135)</f>
        <v>disocunt pay-135 
[7512]</v>
      </c>
      <c r="AX135" s="55" t="str">
        <f>[1]!obMake(AX$15&amp;"-"&amp;ROW(),"String",AD135)</f>
        <v>calibration curve-135 
[7912]</v>
      </c>
      <c r="AY135" s="55" t="str">
        <f>[1]!obMake(AY$15&amp;"-"&amp;ROW(),"double",AE135)</f>
        <v>calibration time-135 
[13112]</v>
      </c>
      <c r="JJ135" s="14"/>
      <c r="JK135" s="14"/>
      <c r="JL135" s="14"/>
      <c r="JM135" s="14"/>
      <c r="JN135" s="14"/>
      <c r="JO135" s="14"/>
    </row>
    <row r="136" spans="1:275" ht="13.2" customHeight="1" x14ac:dyDescent="0.25">
      <c r="A136" s="48" t="str">
        <f t="shared" si="14"/>
        <v>discount-EUR-USD-OIS-5Y</v>
      </c>
      <c r="B136" s="49" t="str">
        <f>[1]!obMake("calibItem-"&amp;ROW(),obLibs&amp;"net.finmath.marketdata.calibration.CalibratedCurves$CalibrationSpec",AN136:AY136)</f>
        <v>calibItem-136 
[13918]</v>
      </c>
      <c r="C136" s="49">
        <f>[1]!obGet([1]!obCall("",[1]!obCall("",$B$11,"getCalibrationProductForSpec",B136),"getValue",[1]!obCall("",$B$11,"getModel")))</f>
        <v>-8.8817841970012523E-16</v>
      </c>
      <c r="D136" s="14" t="str">
        <f t="shared" si="15"/>
        <v>discount-EUR-USD-OIS-5Y</v>
      </c>
      <c r="E136" s="14" t="s">
        <v>125</v>
      </c>
      <c r="F136" s="40">
        <v>2</v>
      </c>
      <c r="H136" s="40" t="s">
        <v>105</v>
      </c>
      <c r="I136" s="40" t="s">
        <v>133</v>
      </c>
      <c r="J136" s="40" t="s">
        <v>149</v>
      </c>
      <c r="K136" s="40" t="s">
        <v>130</v>
      </c>
      <c r="L136" s="40" t="s">
        <v>109</v>
      </c>
      <c r="M136" s="40">
        <v>0</v>
      </c>
      <c r="N136" s="40">
        <v>0</v>
      </c>
      <c r="O136" s="33" t="s">
        <v>154</v>
      </c>
      <c r="P136" s="40">
        <v>0</v>
      </c>
      <c r="Q136" s="52" t="s">
        <v>153</v>
      </c>
      <c r="S136" s="40" t="s">
        <v>105</v>
      </c>
      <c r="T136" s="40" t="str">
        <f t="shared" si="16"/>
        <v>5Y</v>
      </c>
      <c r="U136" s="40" t="s">
        <v>149</v>
      </c>
      <c r="V136" s="40" t="s">
        <v>108</v>
      </c>
      <c r="W136" s="40" t="s">
        <v>109</v>
      </c>
      <c r="X136" s="40">
        <v>0</v>
      </c>
      <c r="Y136" s="40">
        <v>0</v>
      </c>
      <c r="Z136" s="33" t="s">
        <v>40</v>
      </c>
      <c r="AA136" s="51">
        <v>5.1000000000000004E-3</v>
      </c>
      <c r="AB136" s="33" t="s">
        <v>155</v>
      </c>
      <c r="AC136" s="53"/>
      <c r="AD136" s="33" t="str">
        <f t="shared" si="18"/>
        <v>discount-EUR-USD-OIS</v>
      </c>
      <c r="AE136" s="54">
        <f>[1]!obGet([1]!obCall("",AP136,IF(OR(AD136=Q136,AD136=AB136),"getPayment","getFixing"),[1]!obMake("","int",[1]!obGet([1]!obCall("",AP136,"getNumberOfPeriods"))-1)))</f>
        <v>5.0109589041095894</v>
      </c>
      <c r="AG136" s="55" t="str">
        <f>[1]!obMake(AG$15&amp;"-"&amp;ROW(),"int",$F136)</f>
        <v>spot date-136 
[7806]</v>
      </c>
      <c r="AH136" s="55" t="str">
        <f>[1]!obMake(AH$15&amp;"-"&amp;ROW(),"String",$H136)</f>
        <v>start offset rec-136 
[8434]</v>
      </c>
      <c r="AI136" s="55" t="str">
        <f>[1]!obMake(AI$15&amp;"-"&amp;ROW(),"String",$I136)</f>
        <v>maturity rec-136 
[7511]</v>
      </c>
      <c r="AK136" s="55" t="str">
        <f>[1]!obMake(AK$15&amp;"-"&amp;ROW(),"String",$S136)</f>
        <v>start offset pay-136 
[7911]</v>
      </c>
      <c r="AL136" s="55" t="str">
        <f>[1]!obMake(AL$15&amp;"-"&amp;ROW(),"String",$T136)</f>
        <v>maturity pay-136 
[7805]</v>
      </c>
      <c r="AN136" s="55" t="str">
        <f>[1]!obMake(AN$15&amp;"-"&amp;ROW(),"String",D136)</f>
        <v>symbol-136 
[9031]</v>
      </c>
      <c r="AO136" s="55" t="str">
        <f>[1]!obMake(AO$15&amp;"-"&amp;ROW(),"String",E136)</f>
        <v>type-136 
[7510]</v>
      </c>
      <c r="AP136" s="55" t="str">
        <f>[1]!obCall(AP$15&amp;"-"&amp;ROW(),obLibs&amp;"net.finmath.time.ScheduleGenerator","createScheduleFromConventions",$H$8,$AG136,$AH136:$AI136,[1]!obMake("","String",$J136),[1]!obMake("","String",$K136),$H$9,[1]!obMake("","String",$L136),$H$10,[1]!obMake("","int",$M136),[1]!obMake("","int",$N136))</f>
        <v>tenor rec-136 
[13481]</v>
      </c>
      <c r="AQ136" s="55" t="str">
        <f>[1]!obMake(AQ$15&amp;"-"&amp;ROW(),"String",O136)</f>
        <v>forward rec-136 
[7804]</v>
      </c>
      <c r="AR136" s="55" t="str">
        <f>[1]!obMake(AR$15&amp;"-"&amp;ROW(),"double",P136)</f>
        <v>spread rec-136 
[8433]</v>
      </c>
      <c r="AS136" s="55" t="str">
        <f>[1]!obMake(AS$15&amp;"-"&amp;ROW(),"String",Q136)</f>
        <v>discount rec-136 
[7509]</v>
      </c>
      <c r="AT136" s="55" t="str">
        <f>[1]!obCall(AT$15&amp;"-"&amp;ROW(),obLibs&amp;"net.finmath.time.ScheduleGenerator","createScheduleFromConventions",$H$8,$AG136,$AK136:$AL136,[1]!obMake("","String",$U136),[1]!obMake("","String",$V136),$H$9,[1]!obMake("","String",$L136),$H$10,[1]!obMake("","int",$X136),[1]!obMake("","int",$Y136))</f>
        <v>tenor pay-136 
[13917]</v>
      </c>
      <c r="AU136" s="55" t="str">
        <f>[1]!obMake(AU$15&amp;"-"&amp;ROW(),"String",Z136)</f>
        <v>forward pay-136 
[7803]</v>
      </c>
      <c r="AV136" s="55" t="str">
        <f>[1]!obMake(AV$15&amp;"-"&amp;ROW(),"double",AA136)</f>
        <v>spread pay-136 
[9030]</v>
      </c>
      <c r="AW136" s="55" t="str">
        <f>[1]!obMake(AW$15&amp;"-"&amp;ROW(),"String",AB136)</f>
        <v>disocunt pay-136 
[7508]</v>
      </c>
      <c r="AX136" s="55" t="str">
        <f>[1]!obMake(AX$15&amp;"-"&amp;ROW(),"String",AD136)</f>
        <v>calibration curve-136 
[8948]</v>
      </c>
      <c r="AY136" s="55" t="str">
        <f>[1]!obMake(AY$15&amp;"-"&amp;ROW(),"double",AE136)</f>
        <v>calibration time-136 
[13485]</v>
      </c>
      <c r="JJ136" s="14"/>
      <c r="JK136" s="14"/>
      <c r="JL136" s="14"/>
      <c r="JM136" s="14"/>
      <c r="JN136" s="14"/>
      <c r="JO136" s="14"/>
    </row>
    <row r="137" spans="1:275" ht="13.2" customHeight="1" x14ac:dyDescent="0.25">
      <c r="A137" s="48" t="str">
        <f t="shared" si="14"/>
        <v>discount-EUR-USD-OIS-7Y</v>
      </c>
      <c r="B137" s="49" t="str">
        <f>[1]!obMake("calibItem-"&amp;ROW(),obLibs&amp;"net.finmath.marketdata.calibration.CalibratedCurves$CalibrationSpec",AN137:AY137)</f>
        <v>calibItem-137 
[12087]</v>
      </c>
      <c r="C137" s="49">
        <f>[1]!obGet([1]!obCall("",[1]!obCall("",$B$11,"getCalibrationProductForSpec",B137),"getValue",[1]!obCall("",$B$11,"getModel")))</f>
        <v>-2.2204460492503131E-16</v>
      </c>
      <c r="D137" s="14" t="str">
        <f t="shared" si="15"/>
        <v>discount-EUR-USD-OIS-7Y</v>
      </c>
      <c r="E137" s="14" t="s">
        <v>125</v>
      </c>
      <c r="F137" s="40">
        <v>2</v>
      </c>
      <c r="H137" s="40" t="s">
        <v>105</v>
      </c>
      <c r="I137" s="40" t="s">
        <v>135</v>
      </c>
      <c r="J137" s="40" t="s">
        <v>149</v>
      </c>
      <c r="K137" s="40" t="s">
        <v>130</v>
      </c>
      <c r="L137" s="40" t="s">
        <v>109</v>
      </c>
      <c r="M137" s="40">
        <v>0</v>
      </c>
      <c r="N137" s="40">
        <v>0</v>
      </c>
      <c r="O137" s="33" t="s">
        <v>154</v>
      </c>
      <c r="P137" s="40">
        <v>0</v>
      </c>
      <c r="Q137" s="52" t="s">
        <v>153</v>
      </c>
      <c r="S137" s="40" t="s">
        <v>105</v>
      </c>
      <c r="T137" s="40" t="str">
        <f t="shared" si="16"/>
        <v>7Y</v>
      </c>
      <c r="U137" s="40" t="s">
        <v>149</v>
      </c>
      <c r="V137" s="40" t="s">
        <v>108</v>
      </c>
      <c r="W137" s="40" t="s">
        <v>109</v>
      </c>
      <c r="X137" s="40">
        <v>0</v>
      </c>
      <c r="Y137" s="40">
        <v>0</v>
      </c>
      <c r="Z137" s="33" t="s">
        <v>40</v>
      </c>
      <c r="AA137" s="51">
        <v>4.5199999999999997E-3</v>
      </c>
      <c r="AB137" s="33" t="s">
        <v>155</v>
      </c>
      <c r="AC137" s="53"/>
      <c r="AD137" s="33" t="str">
        <f t="shared" si="18"/>
        <v>discount-EUR-USD-OIS</v>
      </c>
      <c r="AE137" s="54">
        <f>[1]!obGet([1]!obCall("",AP137,IF(OR(AD137=Q137,AD137=AB137),"getPayment","getFixing"),[1]!obMake("","int",[1]!obGet([1]!obCall("",AP137,"getNumberOfPeriods"))-1)))</f>
        <v>7.0164383561643833</v>
      </c>
      <c r="AG137" s="55" t="str">
        <f>[1]!obMake(AG$15&amp;"-"&amp;ROW(),"int",$F137)</f>
        <v>spot date-137 
[7801]</v>
      </c>
      <c r="AH137" s="55" t="str">
        <f>[1]!obMake(AH$15&amp;"-"&amp;ROW(),"String",$H137)</f>
        <v>start offset rec-137 
[9029]</v>
      </c>
      <c r="AI137" s="55" t="str">
        <f>[1]!obMake(AI$15&amp;"-"&amp;ROW(),"String",$I137)</f>
        <v>maturity rec-137 
[7507]</v>
      </c>
      <c r="AK137" s="55" t="str">
        <f>[1]!obMake(AK$15&amp;"-"&amp;ROW(),"String",$S137)</f>
        <v>start offset pay-137 
[8355]</v>
      </c>
      <c r="AL137" s="55" t="str">
        <f>[1]!obMake(AL$15&amp;"-"&amp;ROW(),"String",$T137)</f>
        <v>maturity pay-137 
[7800]</v>
      </c>
      <c r="AN137" s="55" t="str">
        <f>[1]!obMake(AN$15&amp;"-"&amp;ROW(),"String",D137)</f>
        <v>symbol-137 
[8432]</v>
      </c>
      <c r="AO137" s="55" t="str">
        <f>[1]!obMake(AO$15&amp;"-"&amp;ROW(),"String",E137)</f>
        <v>type-137 
[7506]</v>
      </c>
      <c r="AP137" s="55" t="str">
        <f>[1]!obCall(AP$15&amp;"-"&amp;ROW(),obLibs&amp;"net.finmath.time.ScheduleGenerator","createScheduleFromConventions",$H$8,$AG137,$AH137:$AI137,[1]!obMake("","String",$J137),[1]!obMake("","String",$K137),$H$9,[1]!obMake("","String",$L137),$H$10,[1]!obMake("","int",$M137),[1]!obMake("","int",$N137))</f>
        <v>tenor rec-137 
[12082]</v>
      </c>
      <c r="AQ137" s="55" t="str">
        <f>[1]!obMake(AQ$15&amp;"-"&amp;ROW(),"String",O137)</f>
        <v>forward rec-137 
[7799]</v>
      </c>
      <c r="AR137" s="55" t="str">
        <f>[1]!obMake(AR$15&amp;"-"&amp;ROW(),"double",P137)</f>
        <v>spread rec-137 
[9028]</v>
      </c>
      <c r="AS137" s="55" t="str">
        <f>[1]!obMake(AS$15&amp;"-"&amp;ROW(),"String",Q137)</f>
        <v>discount rec-137 
[7505]</v>
      </c>
      <c r="AT137" s="55" t="str">
        <f>[1]!obCall(AT$15&amp;"-"&amp;ROW(),obLibs&amp;"net.finmath.time.ScheduleGenerator","createScheduleFromConventions",$H$8,$AG137,$AK137:$AL137,[1]!obMake("","String",$U137),[1]!obMake("","String",$V137),$H$9,[1]!obMake("","String",$L137),$H$10,[1]!obMake("","int",$X137),[1]!obMake("","int",$Y137))</f>
        <v>tenor pay-137 
[11456]</v>
      </c>
      <c r="AU137" s="55" t="str">
        <f>[1]!obMake(AU$15&amp;"-"&amp;ROW(),"String",Z137)</f>
        <v>forward pay-137 
[7798]</v>
      </c>
      <c r="AV137" s="55" t="str">
        <f>[1]!obMake(AV$15&amp;"-"&amp;ROW(),"double",AA137)</f>
        <v>spread pay-137 
[8431]</v>
      </c>
      <c r="AW137" s="55" t="str">
        <f>[1]!obMake(AW$15&amp;"-"&amp;ROW(),"String",AB137)</f>
        <v>disocunt pay-137 
[7504]</v>
      </c>
      <c r="AX137" s="55" t="str">
        <f>[1]!obMake(AX$15&amp;"-"&amp;ROW(),"String",AD137)</f>
        <v>calibration curve-137 
[7910]</v>
      </c>
      <c r="AY137" s="55" t="str">
        <f>[1]!obMake(AY$15&amp;"-"&amp;ROW(),"double",AE137)</f>
        <v>calibration time-137 
[12086]</v>
      </c>
      <c r="JJ137" s="14"/>
      <c r="JK137" s="14"/>
      <c r="JL137" s="14"/>
      <c r="JM137" s="14"/>
      <c r="JN137" s="14"/>
      <c r="JO137" s="14"/>
    </row>
    <row r="138" spans="1:275" ht="13.2" customHeight="1" x14ac:dyDescent="0.25">
      <c r="A138" s="48" t="str">
        <f t="shared" si="14"/>
        <v>discount-EUR-USD-OIS-10Y</v>
      </c>
      <c r="B138" s="49" t="str">
        <f>[1]!obMake("calibItem-"&amp;ROW(),obLibs&amp;"net.finmath.marketdata.calibration.CalibratedCurves$CalibrationSpec",AN138:AY138)</f>
        <v>calibItem-138 
[12403]</v>
      </c>
      <c r="C138" s="49">
        <f>[1]!obGet([1]!obCall("",[1]!obCall("",$B$11,"getCalibrationProductForSpec",B138),"getValue",[1]!obCall("",$B$11,"getModel")))</f>
        <v>-1.6653345369377348E-15</v>
      </c>
      <c r="D138" s="14" t="str">
        <f t="shared" si="15"/>
        <v>discount-EUR-USD-OIS-10Y</v>
      </c>
      <c r="E138" s="14" t="s">
        <v>125</v>
      </c>
      <c r="F138" s="40">
        <v>2</v>
      </c>
      <c r="H138" s="40" t="s">
        <v>105</v>
      </c>
      <c r="I138" s="40" t="s">
        <v>138</v>
      </c>
      <c r="J138" s="40" t="s">
        <v>149</v>
      </c>
      <c r="K138" s="40" t="s">
        <v>130</v>
      </c>
      <c r="L138" s="40" t="s">
        <v>109</v>
      </c>
      <c r="M138" s="40">
        <v>0</v>
      </c>
      <c r="N138" s="40">
        <v>0</v>
      </c>
      <c r="O138" s="33" t="s">
        <v>154</v>
      </c>
      <c r="P138" s="40">
        <v>0</v>
      </c>
      <c r="Q138" s="52" t="s">
        <v>153</v>
      </c>
      <c r="S138" s="40" t="s">
        <v>105</v>
      </c>
      <c r="T138" s="40" t="str">
        <f t="shared" si="16"/>
        <v>10Y</v>
      </c>
      <c r="U138" s="40" t="s">
        <v>149</v>
      </c>
      <c r="V138" s="40" t="s">
        <v>108</v>
      </c>
      <c r="W138" s="40" t="s">
        <v>109</v>
      </c>
      <c r="X138" s="40">
        <v>0</v>
      </c>
      <c r="Y138" s="40">
        <v>0</v>
      </c>
      <c r="Z138" s="33" t="s">
        <v>40</v>
      </c>
      <c r="AA138" s="51">
        <v>3.62E-3</v>
      </c>
      <c r="AB138" s="33" t="s">
        <v>155</v>
      </c>
      <c r="AC138" s="53"/>
      <c r="AD138" s="33" t="str">
        <f t="shared" si="18"/>
        <v>discount-EUR-USD-OIS</v>
      </c>
      <c r="AE138" s="54">
        <f>[1]!obGet([1]!obCall("",AP138,IF(OR(AD138=Q138,AD138=AB138),"getPayment","getFixing"),[1]!obMake("","int",[1]!obGet([1]!obCall("",AP138,"getNumberOfPeriods"))-1)))</f>
        <v>10.013698630136986</v>
      </c>
      <c r="AG138" s="55" t="str">
        <f>[1]!obMake(AG$15&amp;"-"&amp;ROW(),"int",$F138)</f>
        <v>spot date-138 
[7796]</v>
      </c>
      <c r="AH138" s="55" t="str">
        <f>[1]!obMake(AH$15&amp;"-"&amp;ROW(),"String",$H138)</f>
        <v>start offset rec-138 
[8430]</v>
      </c>
      <c r="AI138" s="55" t="str">
        <f>[1]!obMake(AI$15&amp;"-"&amp;ROW(),"String",$I138)</f>
        <v>maturity rec-138 
[7503]</v>
      </c>
      <c r="AK138" s="55" t="str">
        <f>[1]!obMake(AK$15&amp;"-"&amp;ROW(),"String",$S138)</f>
        <v>start offset pay-138 
[7909]</v>
      </c>
      <c r="AL138" s="55" t="str">
        <f>[1]!obMake(AL$15&amp;"-"&amp;ROW(),"String",$T138)</f>
        <v>maturity pay-138 
[7795]</v>
      </c>
      <c r="AN138" s="55" t="str">
        <f>[1]!obMake(AN$15&amp;"-"&amp;ROW(),"String",D138)</f>
        <v>symbol-138 
[9027]</v>
      </c>
      <c r="AO138" s="55" t="str">
        <f>[1]!obMake(AO$15&amp;"-"&amp;ROW(),"String",E138)</f>
        <v>type-138 
[7502]</v>
      </c>
      <c r="AP138" s="55" t="str">
        <f>[1]!obCall(AP$15&amp;"-"&amp;ROW(),obLibs&amp;"net.finmath.time.ScheduleGenerator","createScheduleFromConventions",$H$8,$AG138,$AH138:$AI138,[1]!obMake("","String",$J138),[1]!obMake("","String",$K138),$H$9,[1]!obMake("","String",$L138),$H$10,[1]!obMake("","int",$M138),[1]!obMake("","int",$N138))</f>
        <v>tenor rec-138 
[12398]</v>
      </c>
      <c r="AQ138" s="55" t="str">
        <f>[1]!obMake(AQ$15&amp;"-"&amp;ROW(),"String",O138)</f>
        <v>forward rec-138 
[7794]</v>
      </c>
      <c r="AR138" s="55" t="str">
        <f>[1]!obMake(AR$15&amp;"-"&amp;ROW(),"double",P138)</f>
        <v>spread rec-138 
[8429]</v>
      </c>
      <c r="AS138" s="55" t="str">
        <f>[1]!obMake(AS$15&amp;"-"&amp;ROW(),"String",Q138)</f>
        <v>discount rec-138 
[7501]</v>
      </c>
      <c r="AT138" s="55" t="str">
        <f>[1]!obCall(AT$15&amp;"-"&amp;ROW(),obLibs&amp;"net.finmath.time.ScheduleGenerator","createScheduleFromConventions",$H$8,$AG138,$AK138:$AL138,[1]!obMake("","String",$U138),[1]!obMake("","String",$V138),$H$9,[1]!obMake("","String",$L138),$H$10,[1]!obMake("","int",$X138),[1]!obMake("","int",$Y138))</f>
        <v>tenor pay-138 
[11384]</v>
      </c>
      <c r="AU138" s="55" t="str">
        <f>[1]!obMake(AU$15&amp;"-"&amp;ROW(),"String",Z138)</f>
        <v>forward pay-138 
[7793]</v>
      </c>
      <c r="AV138" s="55" t="str">
        <f>[1]!obMake(AV$15&amp;"-"&amp;ROW(),"double",AA138)</f>
        <v>spread pay-138 
[9026]</v>
      </c>
      <c r="AW138" s="55" t="str">
        <f>[1]!obMake(AW$15&amp;"-"&amp;ROW(),"String",AB138)</f>
        <v>disocunt pay-138 
[7500]</v>
      </c>
      <c r="AX138" s="55" t="str">
        <f>[1]!obMake(AX$15&amp;"-"&amp;ROW(),"String",AD138)</f>
        <v>calibration curve-138 
[9446]</v>
      </c>
      <c r="AY138" s="55" t="str">
        <f>[1]!obMake(AY$15&amp;"-"&amp;ROW(),"double",AE138)</f>
        <v>calibration time-138 
[12402]</v>
      </c>
      <c r="JJ138" s="14"/>
      <c r="JK138" s="14"/>
      <c r="JL138" s="14"/>
      <c r="JM138" s="14"/>
      <c r="JN138" s="14"/>
      <c r="JO138" s="14"/>
    </row>
    <row r="139" spans="1:275" ht="13.2" customHeight="1" x14ac:dyDescent="0.25">
      <c r="A139" s="48" t="str">
        <f t="shared" si="14"/>
        <v>discount-EUR-USD-OIS-15Y</v>
      </c>
      <c r="B139" s="49" t="str">
        <f>[1]!obMake("calibItem-"&amp;ROW(),obLibs&amp;"net.finmath.marketdata.calibration.CalibratedCurves$CalibrationSpec",AN139:AY139)</f>
        <v>calibItem-139 
[13124]</v>
      </c>
      <c r="C139" s="49">
        <f>[1]!obGet([1]!obCall("",[1]!obCall("",$B$11,"getCalibrationProductForSpec",B139),"getValue",[1]!obCall("",$B$11,"getModel")))</f>
        <v>-1.6653345369377348E-15</v>
      </c>
      <c r="D139" s="14" t="str">
        <f t="shared" si="15"/>
        <v>discount-EUR-USD-OIS-15Y</v>
      </c>
      <c r="E139" s="14" t="s">
        <v>125</v>
      </c>
      <c r="F139" s="40">
        <v>2</v>
      </c>
      <c r="H139" s="40" t="s">
        <v>105</v>
      </c>
      <c r="I139" s="40" t="s">
        <v>141</v>
      </c>
      <c r="J139" s="40" t="s">
        <v>149</v>
      </c>
      <c r="K139" s="40" t="s">
        <v>130</v>
      </c>
      <c r="L139" s="40" t="s">
        <v>109</v>
      </c>
      <c r="M139" s="40">
        <v>0</v>
      </c>
      <c r="N139" s="40">
        <v>0</v>
      </c>
      <c r="O139" s="33" t="s">
        <v>154</v>
      </c>
      <c r="P139" s="40">
        <v>0</v>
      </c>
      <c r="Q139" s="52" t="s">
        <v>153</v>
      </c>
      <c r="S139" s="40" t="s">
        <v>105</v>
      </c>
      <c r="T139" s="40" t="str">
        <f t="shared" si="16"/>
        <v>15Y</v>
      </c>
      <c r="U139" s="40" t="s">
        <v>149</v>
      </c>
      <c r="V139" s="40" t="s">
        <v>108</v>
      </c>
      <c r="W139" s="40" t="s">
        <v>109</v>
      </c>
      <c r="X139" s="40">
        <v>0</v>
      </c>
      <c r="Y139" s="40">
        <v>0</v>
      </c>
      <c r="Z139" s="33" t="s">
        <v>40</v>
      </c>
      <c r="AA139" s="51">
        <v>2.7599999999999999E-3</v>
      </c>
      <c r="AB139" s="33" t="s">
        <v>155</v>
      </c>
      <c r="AC139" s="53"/>
      <c r="AD139" s="33" t="str">
        <f t="shared" si="18"/>
        <v>discount-EUR-USD-OIS</v>
      </c>
      <c r="AE139" s="54">
        <f>[1]!obGet([1]!obCall("",AP139,IF(OR(AD139=Q139,AD139=AB139),"getPayment","getFixing"),[1]!obMake("","int",[1]!obGet([1]!obCall("",AP139,"getNumberOfPeriods"))-1)))</f>
        <v>15.016438356164384</v>
      </c>
      <c r="AG139" s="55" t="str">
        <f>[1]!obMake(AG$15&amp;"-"&amp;ROW(),"int",$F139)</f>
        <v>spot date-139 
[7791]</v>
      </c>
      <c r="AH139" s="55" t="str">
        <f>[1]!obMake(AH$15&amp;"-"&amp;ROW(),"String",$H139)</f>
        <v>start offset rec-139 
[9025]</v>
      </c>
      <c r="AI139" s="55" t="str">
        <f>[1]!obMake(AI$15&amp;"-"&amp;ROW(),"String",$I139)</f>
        <v>maturity rec-139 
[7499]</v>
      </c>
      <c r="AK139" s="55" t="str">
        <f>[1]!obMake(AK$15&amp;"-"&amp;ROW(),"String",$S139)</f>
        <v>start offset pay-139 
[9445]</v>
      </c>
      <c r="AL139" s="55" t="str">
        <f>[1]!obMake(AL$15&amp;"-"&amp;ROW(),"String",$T139)</f>
        <v>maturity pay-139 
[7790]</v>
      </c>
      <c r="AN139" s="55" t="str">
        <f>[1]!obMake(AN$15&amp;"-"&amp;ROW(),"String",D139)</f>
        <v>symbol-139 
[8428]</v>
      </c>
      <c r="AO139" s="55" t="str">
        <f>[1]!obMake(AO$15&amp;"-"&amp;ROW(),"String",E139)</f>
        <v>type-139 
[7498]</v>
      </c>
      <c r="AP139" s="55" t="str">
        <f>[1]!obCall(AP$15&amp;"-"&amp;ROW(),obLibs&amp;"net.finmath.time.ScheduleGenerator","createScheduleFromConventions",$H$8,$AG139,$AH139:$AI139,[1]!obMake("","String",$J139),[1]!obMake("","String",$K139),$H$9,[1]!obMake("","String",$L139),$H$10,[1]!obMake("","int",$M139),[1]!obMake("","int",$N139))</f>
        <v>tenor rec-139 
[13119]</v>
      </c>
      <c r="AQ139" s="55" t="str">
        <f>[1]!obMake(AQ$15&amp;"-"&amp;ROW(),"String",O139)</f>
        <v>forward rec-139 
[7789]</v>
      </c>
      <c r="AR139" s="55" t="str">
        <f>[1]!obMake(AR$15&amp;"-"&amp;ROW(),"double",P139)</f>
        <v>spread rec-139 
[9024]</v>
      </c>
      <c r="AS139" s="55" t="str">
        <f>[1]!obMake(AS$15&amp;"-"&amp;ROW(),"String",Q139)</f>
        <v>discount rec-139 
[7497]</v>
      </c>
      <c r="AT139" s="55" t="str">
        <f>[1]!obCall(AT$15&amp;"-"&amp;ROW(),obLibs&amp;"net.finmath.time.ScheduleGenerator","createScheduleFromConventions",$H$8,$AG139,$AK139:$AL139,[1]!obMake("","String",$U139),[1]!obMake("","String",$V139),$H$9,[1]!obMake("","String",$L139),$H$10,[1]!obMake("","int",$X139),[1]!obMake("","int",$Y139))</f>
        <v>tenor pay-139 
[12565]</v>
      </c>
      <c r="AU139" s="55" t="str">
        <f>[1]!obMake(AU$15&amp;"-"&amp;ROW(),"String",Z139)</f>
        <v>forward pay-139 
[7788]</v>
      </c>
      <c r="AV139" s="55" t="str">
        <f>[1]!obMake(AV$15&amp;"-"&amp;ROW(),"double",AA139)</f>
        <v>spread pay-139 
[8427]</v>
      </c>
      <c r="AW139" s="55" t="str">
        <f>[1]!obMake(AW$15&amp;"-"&amp;ROW(),"String",AB139)</f>
        <v>disocunt pay-139 
[7496]</v>
      </c>
      <c r="AX139" s="55" t="str">
        <f>[1]!obMake(AX$15&amp;"-"&amp;ROW(),"String",AD139)</f>
        <v>calibration curve-139 
[7908]</v>
      </c>
      <c r="AY139" s="55" t="str">
        <f>[1]!obMake(AY$15&amp;"-"&amp;ROW(),"double",AE139)</f>
        <v>calibration time-139 
[13123]</v>
      </c>
      <c r="JJ139" s="14"/>
      <c r="JK139" s="14"/>
      <c r="JL139" s="14"/>
      <c r="JM139" s="14"/>
      <c r="JN139" s="14"/>
      <c r="JO139" s="14"/>
    </row>
    <row r="140" spans="1:275" ht="13.2" customHeight="1" x14ac:dyDescent="0.25">
      <c r="A140" s="48" t="str">
        <f t="shared" si="14"/>
        <v>discount-EUR-USD-OIS-20Y</v>
      </c>
      <c r="B140" s="49" t="str">
        <f>[1]!obMake("calibItem-"&amp;ROW(),obLibs&amp;"net.finmath.marketdata.calibration.CalibratedCurves$CalibrationSpec",AN140:AY140)</f>
        <v>calibItem-140 
[13925]</v>
      </c>
      <c r="C140" s="49">
        <f>[1]!obGet([1]!obCall("",[1]!obCall("",$B$11,"getCalibrationProductForSpec",B140),"getValue",[1]!obCall("",$B$11,"getModel")))</f>
        <v>-8.8817841970012523E-16</v>
      </c>
      <c r="D140" s="14" t="str">
        <f t="shared" si="15"/>
        <v>discount-EUR-USD-OIS-20Y</v>
      </c>
      <c r="E140" s="14" t="s">
        <v>125</v>
      </c>
      <c r="F140" s="40">
        <v>2</v>
      </c>
      <c r="H140" s="40" t="s">
        <v>105</v>
      </c>
      <c r="I140" s="40" t="s">
        <v>142</v>
      </c>
      <c r="J140" s="40" t="s">
        <v>149</v>
      </c>
      <c r="K140" s="40" t="s">
        <v>130</v>
      </c>
      <c r="L140" s="40" t="s">
        <v>109</v>
      </c>
      <c r="M140" s="40">
        <v>0</v>
      </c>
      <c r="N140" s="40">
        <v>0</v>
      </c>
      <c r="O140" s="33" t="s">
        <v>154</v>
      </c>
      <c r="P140" s="40">
        <v>0</v>
      </c>
      <c r="Q140" s="52" t="s">
        <v>153</v>
      </c>
      <c r="S140" s="40" t="s">
        <v>105</v>
      </c>
      <c r="T140" s="40" t="str">
        <f t="shared" si="16"/>
        <v>20Y</v>
      </c>
      <c r="U140" s="40" t="s">
        <v>149</v>
      </c>
      <c r="V140" s="40" t="s">
        <v>108</v>
      </c>
      <c r="W140" s="40" t="s">
        <v>109</v>
      </c>
      <c r="X140" s="40">
        <v>0</v>
      </c>
      <c r="Y140" s="40">
        <v>0</v>
      </c>
      <c r="Z140" s="33" t="s">
        <v>40</v>
      </c>
      <c r="AA140" s="51">
        <v>2.33E-3</v>
      </c>
      <c r="AB140" s="33" t="s">
        <v>155</v>
      </c>
      <c r="AC140" s="53"/>
      <c r="AD140" s="33" t="str">
        <f t="shared" si="18"/>
        <v>discount-EUR-USD-OIS</v>
      </c>
      <c r="AE140" s="54">
        <f>[1]!obGet([1]!obCall("",AP140,IF(OR(AD140=Q140,AD140=AB140),"getPayment","getFixing"),[1]!obMake("","int",[1]!obGet([1]!obCall("",AP140,"getNumberOfPeriods"))-1)))</f>
        <v>20.019178082191782</v>
      </c>
      <c r="AG140" s="55" t="str">
        <f>[1]!obMake(AG$15&amp;"-"&amp;ROW(),"int",$F140)</f>
        <v>spot date-140 
[7786]</v>
      </c>
      <c r="AH140" s="55" t="str">
        <f>[1]!obMake(AH$15&amp;"-"&amp;ROW(),"String",$H140)</f>
        <v>start offset rec-140 
[8426]</v>
      </c>
      <c r="AI140" s="55" t="str">
        <f>[1]!obMake(AI$15&amp;"-"&amp;ROW(),"String",$I140)</f>
        <v>maturity rec-140 
[7495]</v>
      </c>
      <c r="AK140" s="55" t="str">
        <f>[1]!obMake(AK$15&amp;"-"&amp;ROW(),"String",$S140)</f>
        <v>start offset pay-140 
[7907]</v>
      </c>
      <c r="AL140" s="55" t="str">
        <f>[1]!obMake(AL$15&amp;"-"&amp;ROW(),"String",$T140)</f>
        <v>maturity pay-140 
[7785]</v>
      </c>
      <c r="AN140" s="55" t="str">
        <f>[1]!obMake(AN$15&amp;"-"&amp;ROW(),"String",D140)</f>
        <v>symbol-140 
[9023]</v>
      </c>
      <c r="AO140" s="55" t="str">
        <f>[1]!obMake(AO$15&amp;"-"&amp;ROW(),"String",E140)</f>
        <v>type-140 
[7494]</v>
      </c>
      <c r="AP140" s="55" t="str">
        <f>[1]!obCall(AP$15&amp;"-"&amp;ROW(),obLibs&amp;"net.finmath.time.ScheduleGenerator","createScheduleFromConventions",$H$8,$AG140,$AH140:$AI140,[1]!obMake("","String",$J140),[1]!obMake("","String",$K140),$H$9,[1]!obMake("","String",$L140),$H$10,[1]!obMake("","int",$M140),[1]!obMake("","int",$N140))</f>
        <v>tenor rec-140 
[13041]</v>
      </c>
      <c r="AQ140" s="55" t="str">
        <f>[1]!obMake(AQ$15&amp;"-"&amp;ROW(),"String",O140)</f>
        <v>forward rec-140 
[7784]</v>
      </c>
      <c r="AR140" s="55" t="str">
        <f>[1]!obMake(AR$15&amp;"-"&amp;ROW(),"double",P140)</f>
        <v>spread rec-140 
[8425]</v>
      </c>
      <c r="AS140" s="55" t="str">
        <f>[1]!obMake(AS$15&amp;"-"&amp;ROW(),"String",Q140)</f>
        <v>discount rec-140 
[7493]</v>
      </c>
      <c r="AT140" s="55" t="str">
        <f>[1]!obCall(AT$15&amp;"-"&amp;ROW(),obLibs&amp;"net.finmath.time.ScheduleGenerator","createScheduleFromConventions",$H$8,$AG140,$AK140:$AL140,[1]!obMake("","String",$U140),[1]!obMake("","String",$V140),$H$9,[1]!obMake("","String",$L140),$H$10,[1]!obMake("","int",$X140),[1]!obMake("","int",$Y140))</f>
        <v>tenor pay-140 
[13924]</v>
      </c>
      <c r="AU140" s="55" t="str">
        <f>[1]!obMake(AU$15&amp;"-"&amp;ROW(),"String",Z140)</f>
        <v>forward pay-140 
[7783]</v>
      </c>
      <c r="AV140" s="55" t="str">
        <f>[1]!obMake(AV$15&amp;"-"&amp;ROW(),"double",AA140)</f>
        <v>spread pay-140 
[9022]</v>
      </c>
      <c r="AW140" s="55" t="str">
        <f>[1]!obMake(AW$15&amp;"-"&amp;ROW(),"String",AB140)</f>
        <v>disocunt pay-140 
[7492]</v>
      </c>
      <c r="AX140" s="55" t="str">
        <f>[1]!obMake(AX$15&amp;"-"&amp;ROW(),"String",AD140)</f>
        <v>calibration curve-140 
[9444]</v>
      </c>
      <c r="AY140" s="55" t="str">
        <f>[1]!obMake(AY$15&amp;"-"&amp;ROW(),"double",AE140)</f>
        <v>calibration time-140 
[13045]</v>
      </c>
      <c r="JJ140" s="14"/>
      <c r="JK140" s="14"/>
      <c r="JL140" s="14"/>
      <c r="JM140" s="14"/>
      <c r="JN140" s="14"/>
      <c r="JO140" s="14"/>
    </row>
    <row r="141" spans="1:275" ht="13.2" customHeight="1" x14ac:dyDescent="0.25">
      <c r="A141" s="48" t="str">
        <f t="shared" si="14"/>
        <v>discount-EUR-USD-OIS-30Y</v>
      </c>
      <c r="B141" s="49" t="str">
        <f>[1]!obMake("calibItem-"&amp;ROW(),obLibs&amp;"net.finmath.marketdata.calibration.CalibratedCurves$CalibrationSpec",AN141:AY141)</f>
        <v>calibItem-141 
[13865]</v>
      </c>
      <c r="C141" s="49">
        <f>[1]!obGet([1]!obCall("",[1]!obCall("",$B$11,"getCalibrationProductForSpec",B141),"getValue",[1]!obCall("",$B$11,"getModel")))</f>
        <v>8.8817841970012523E-16</v>
      </c>
      <c r="D141" s="14" t="str">
        <f t="shared" si="15"/>
        <v>discount-EUR-USD-OIS-30Y</v>
      </c>
      <c r="E141" s="14" t="s">
        <v>125</v>
      </c>
      <c r="F141" s="40">
        <v>2</v>
      </c>
      <c r="H141" s="40" t="s">
        <v>105</v>
      </c>
      <c r="I141" s="40" t="s">
        <v>144</v>
      </c>
      <c r="J141" s="40" t="s">
        <v>149</v>
      </c>
      <c r="K141" s="40" t="s">
        <v>130</v>
      </c>
      <c r="L141" s="40" t="s">
        <v>109</v>
      </c>
      <c r="M141" s="40">
        <v>0</v>
      </c>
      <c r="N141" s="40">
        <v>0</v>
      </c>
      <c r="O141" s="33" t="s">
        <v>154</v>
      </c>
      <c r="P141" s="40">
        <v>0</v>
      </c>
      <c r="Q141" s="52" t="s">
        <v>153</v>
      </c>
      <c r="S141" s="40" t="s">
        <v>105</v>
      </c>
      <c r="T141" s="40" t="str">
        <f t="shared" si="16"/>
        <v>30Y</v>
      </c>
      <c r="U141" s="40" t="s">
        <v>149</v>
      </c>
      <c r="V141" s="40" t="s">
        <v>108</v>
      </c>
      <c r="W141" s="40" t="s">
        <v>109</v>
      </c>
      <c r="X141" s="40">
        <v>0</v>
      </c>
      <c r="Y141" s="40">
        <v>0</v>
      </c>
      <c r="Z141" s="33" t="s">
        <v>40</v>
      </c>
      <c r="AA141" s="51">
        <v>1.9E-3</v>
      </c>
      <c r="AB141" s="33" t="s">
        <v>155</v>
      </c>
      <c r="AC141" s="53"/>
      <c r="AD141" s="33" t="str">
        <f t="shared" si="18"/>
        <v>discount-EUR-USD-OIS</v>
      </c>
      <c r="AE141" s="54">
        <f>[1]!obGet([1]!obCall("",AP141,IF(OR(AD141=Q141,AD141=AB141),"getPayment","getFixing"),[1]!obMake("","int",[1]!obGet([1]!obCall("",AP141,"getNumberOfPeriods"))-1)))</f>
        <v>30.030136986301368</v>
      </c>
      <c r="AG141" s="55" t="str">
        <f>[1]!obMake(AG$15&amp;"-"&amp;ROW(),"int",$F141)</f>
        <v>spot date-141 
[7781]</v>
      </c>
      <c r="AH141" s="55" t="str">
        <f>[1]!obMake(AH$15&amp;"-"&amp;ROW(),"String",$H141)</f>
        <v>start offset rec-141 
[9021]</v>
      </c>
      <c r="AI141" s="55" t="str">
        <f>[1]!obMake(AI$15&amp;"-"&amp;ROW(),"String",$I141)</f>
        <v>maturity rec-141 
[7491]</v>
      </c>
      <c r="AK141" s="55" t="str">
        <f>[1]!obMake(AK$15&amp;"-"&amp;ROW(),"String",$S141)</f>
        <v>start offset pay-141 
[8947]</v>
      </c>
      <c r="AL141" s="55" t="str">
        <f>[1]!obMake(AL$15&amp;"-"&amp;ROW(),"String",$T141)</f>
        <v>maturity pay-141 
[7780]</v>
      </c>
      <c r="AN141" s="55" t="str">
        <f>[1]!obMake(AN$15&amp;"-"&amp;ROW(),"String",D141)</f>
        <v>symbol-141 
[8424]</v>
      </c>
      <c r="AO141" s="55" t="str">
        <f>[1]!obMake(AO$15&amp;"-"&amp;ROW(),"String",E141)</f>
        <v>type-141 
[7490]</v>
      </c>
      <c r="AP141" s="55" t="str">
        <f>[1]!obCall(AP$15&amp;"-"&amp;ROW(),obLibs&amp;"net.finmath.time.ScheduleGenerator","createScheduleFromConventions",$H$8,$AG141,$AH141:$AI141,[1]!obMake("","String",$J141),[1]!obMake("","String",$K141),$H$9,[1]!obMake("","String",$L141),$H$10,[1]!obMake("","int",$M141),[1]!obMake("","int",$N141))</f>
        <v>tenor rec-141 
[12072]</v>
      </c>
      <c r="AQ141" s="55" t="str">
        <f>[1]!obMake(AQ$15&amp;"-"&amp;ROW(),"String",O141)</f>
        <v>forward rec-141 
[7779]</v>
      </c>
      <c r="AR141" s="55" t="str">
        <f>[1]!obMake(AR$15&amp;"-"&amp;ROW(),"double",P141)</f>
        <v>spread rec-141 
[9020]</v>
      </c>
      <c r="AS141" s="55" t="str">
        <f>[1]!obMake(AS$15&amp;"-"&amp;ROW(),"String",Q141)</f>
        <v>discount rec-141 
[7489]</v>
      </c>
      <c r="AT141" s="55" t="str">
        <f>[1]!obCall(AT$15&amp;"-"&amp;ROW(),obLibs&amp;"net.finmath.time.ScheduleGenerator","createScheduleFromConventions",$H$8,$AG141,$AK141:$AL141,[1]!obMake("","String",$U141),[1]!obMake("","String",$V141),$H$9,[1]!obMake("","String",$L141),$H$10,[1]!obMake("","int",$X141),[1]!obMake("","int",$Y141))</f>
        <v>tenor pay-141 
[13864]</v>
      </c>
      <c r="AU141" s="55" t="str">
        <f>[1]!obMake(AU$15&amp;"-"&amp;ROW(),"String",Z141)</f>
        <v>forward pay-141 
[7778]</v>
      </c>
      <c r="AV141" s="55" t="str">
        <f>[1]!obMake(AV$15&amp;"-"&amp;ROW(),"double",AA141)</f>
        <v>spread pay-141 
[8423]</v>
      </c>
      <c r="AW141" s="55" t="str">
        <f>[1]!obMake(AW$15&amp;"-"&amp;ROW(),"String",AB141)</f>
        <v>disocunt pay-141 
[7488]</v>
      </c>
      <c r="AX141" s="55" t="str">
        <f>[1]!obMake(AX$15&amp;"-"&amp;ROW(),"String",AD141)</f>
        <v>calibration curve-141 
[7906]</v>
      </c>
      <c r="AY141" s="55" t="str">
        <f>[1]!obMake(AY$15&amp;"-"&amp;ROW(),"double",AE141)</f>
        <v>calibration time-141 
[12076]</v>
      </c>
      <c r="JJ141" s="14"/>
      <c r="JK141" s="14"/>
      <c r="JL141" s="14"/>
      <c r="JM141" s="14"/>
      <c r="JN141" s="14"/>
      <c r="JO141" s="14"/>
    </row>
    <row r="142" spans="1:275" ht="13.2" customHeight="1" x14ac:dyDescent="0.25">
      <c r="A142" s="48" t="str">
        <f t="shared" si="14"/>
        <v>discount-EUR-USD-OIS-40Y</v>
      </c>
      <c r="B142" s="49" t="str">
        <f>[1]!obMake("calibItem-"&amp;ROW(),obLibs&amp;"net.finmath.marketdata.calibration.CalibratedCurves$CalibrationSpec",AN142:AY142)</f>
        <v>calibItem-142 
[12148]</v>
      </c>
      <c r="C142" s="49">
        <f>[1]!obGet([1]!obCall("",[1]!obCall("",$B$11,"getCalibrationProductForSpec",B142),"getValue",[1]!obCall("",$B$11,"getModel")))</f>
        <v>7.2164496600635175E-16</v>
      </c>
      <c r="D142" s="14" t="str">
        <f t="shared" si="15"/>
        <v>discount-EUR-USD-OIS-40Y</v>
      </c>
      <c r="E142" s="14" t="s">
        <v>125</v>
      </c>
      <c r="F142" s="40">
        <v>2</v>
      </c>
      <c r="H142" s="40" t="s">
        <v>105</v>
      </c>
      <c r="I142" s="40" t="s">
        <v>145</v>
      </c>
      <c r="J142" s="40" t="s">
        <v>149</v>
      </c>
      <c r="K142" s="40" t="s">
        <v>130</v>
      </c>
      <c r="L142" s="40" t="s">
        <v>109</v>
      </c>
      <c r="M142" s="40">
        <v>0</v>
      </c>
      <c r="N142" s="40">
        <v>0</v>
      </c>
      <c r="O142" s="33" t="s">
        <v>154</v>
      </c>
      <c r="P142" s="40">
        <v>0</v>
      </c>
      <c r="Q142" s="52" t="s">
        <v>153</v>
      </c>
      <c r="S142" s="40" t="s">
        <v>105</v>
      </c>
      <c r="T142" s="40" t="str">
        <f t="shared" si="16"/>
        <v>40Y</v>
      </c>
      <c r="U142" s="40" t="s">
        <v>149</v>
      </c>
      <c r="V142" s="40" t="s">
        <v>108</v>
      </c>
      <c r="W142" s="40" t="s">
        <v>109</v>
      </c>
      <c r="X142" s="40">
        <v>0</v>
      </c>
      <c r="Y142" s="40">
        <v>0</v>
      </c>
      <c r="Z142" s="33" t="s">
        <v>40</v>
      </c>
      <c r="AA142" s="51">
        <v>1.8699999999999999E-3</v>
      </c>
      <c r="AB142" s="33" t="s">
        <v>155</v>
      </c>
      <c r="AC142" s="53"/>
      <c r="AD142" s="33" t="str">
        <f t="shared" si="18"/>
        <v>discount-EUR-USD-OIS</v>
      </c>
      <c r="AE142" s="54">
        <f>[1]!obGet([1]!obCall("",AP142,IF(OR(AD142=Q142,AD142=AB142),"getPayment","getFixing"),[1]!obMake("","int",[1]!obGet([1]!obCall("",AP142,"getNumberOfPeriods"))-1)))</f>
        <v>40.032876712328765</v>
      </c>
      <c r="AG142" s="55" t="str">
        <f>[1]!obMake(AG$15&amp;"-"&amp;ROW(),"int",$F142)</f>
        <v>spot date-142 
[7776]</v>
      </c>
      <c r="AH142" s="55" t="str">
        <f>[1]!obMake(AH$15&amp;"-"&amp;ROW(),"String",$H142)</f>
        <v>start offset rec-142 
[8422]</v>
      </c>
      <c r="AI142" s="55" t="str">
        <f>[1]!obMake(AI$15&amp;"-"&amp;ROW(),"String",$I142)</f>
        <v>maturity rec-142 
[7487]</v>
      </c>
      <c r="AK142" s="55" t="str">
        <f>[1]!obMake(AK$15&amp;"-"&amp;ROW(),"String",$S142)</f>
        <v>start offset pay-142 
[7905]</v>
      </c>
      <c r="AL142" s="55" t="str">
        <f>[1]!obMake(AL$15&amp;"-"&amp;ROW(),"String",$T142)</f>
        <v>maturity pay-142 
[7775]</v>
      </c>
      <c r="AN142" s="55" t="str">
        <f>[1]!obMake(AN$15&amp;"-"&amp;ROW(),"String",D142)</f>
        <v>symbol-142 
[9019]</v>
      </c>
      <c r="AO142" s="55" t="str">
        <f>[1]!obMake(AO$15&amp;"-"&amp;ROW(),"String",E142)</f>
        <v>type-142 
[7486]</v>
      </c>
      <c r="AP142" s="55" t="str">
        <f>[1]!obCall(AP$15&amp;"-"&amp;ROW(),obLibs&amp;"net.finmath.time.ScheduleGenerator","createScheduleFromConventions",$H$8,$AG142,$AH142:$AI142,[1]!obMake("","String",$J142),[1]!obMake("","String",$K142),$H$9,[1]!obMake("","String",$L142),$H$10,[1]!obMake("","int",$M142),[1]!obMake("","int",$N142))</f>
        <v>tenor rec-142 
[12143]</v>
      </c>
      <c r="AQ142" s="55" t="str">
        <f>[1]!obMake(AQ$15&amp;"-"&amp;ROW(),"String",O142)</f>
        <v>forward rec-142 
[7774]</v>
      </c>
      <c r="AR142" s="55" t="str">
        <f>[1]!obMake(AR$15&amp;"-"&amp;ROW(),"double",P142)</f>
        <v>spread rec-142 
[8421]</v>
      </c>
      <c r="AS142" s="55" t="str">
        <f>[1]!obMake(AS$15&amp;"-"&amp;ROW(),"String",Q142)</f>
        <v>discount rec-142 
[7485]</v>
      </c>
      <c r="AT142" s="55" t="str">
        <f>[1]!obCall(AT$15&amp;"-"&amp;ROW(),obLibs&amp;"net.finmath.time.ScheduleGenerator","createScheduleFromConventions",$H$8,$AG142,$AK142:$AL142,[1]!obMake("","String",$U142),[1]!obMake("","String",$V142),$H$9,[1]!obMake("","String",$L142),$H$10,[1]!obMake("","int",$X142),[1]!obMake("","int",$Y142))</f>
        <v>tenor pay-142 
[11378]</v>
      </c>
      <c r="AU142" s="55" t="str">
        <f>[1]!obMake(AU$15&amp;"-"&amp;ROW(),"String",Z142)</f>
        <v>forward pay-142 
[7773]</v>
      </c>
      <c r="AV142" s="55" t="str">
        <f>[1]!obMake(AV$15&amp;"-"&amp;ROW(),"double",AA142)</f>
        <v>spread pay-142 
[9018]</v>
      </c>
      <c r="AW142" s="55" t="str">
        <f>[1]!obMake(AW$15&amp;"-"&amp;ROW(),"String",AB142)</f>
        <v>disocunt pay-142 
[7484]</v>
      </c>
      <c r="AX142" s="55" t="str">
        <f>[1]!obMake(AX$15&amp;"-"&amp;ROW(),"String",AD142)</f>
        <v>calibration curve-142 
[8354]</v>
      </c>
      <c r="AY142" s="55" t="str">
        <f>[1]!obMake(AY$15&amp;"-"&amp;ROW(),"double",AE142)</f>
        <v>calibration time-142 
[12147]</v>
      </c>
      <c r="JJ142" s="14"/>
      <c r="JK142" s="14"/>
      <c r="JL142" s="14"/>
      <c r="JM142" s="14"/>
      <c r="JN142" s="14"/>
      <c r="JO142" s="14"/>
    </row>
    <row r="143" spans="1:275" s="68" customFormat="1" ht="13.2" customHeight="1" x14ac:dyDescent="0.25">
      <c r="A143" s="48" t="str">
        <f t="shared" si="14"/>
        <v>discount-EUR-USD-OIS-50Y</v>
      </c>
      <c r="B143" s="67" t="str">
        <f>[1]!obMake("calibItem-"&amp;ROW(),obLibs&amp;"net.finmath.marketdata.calibration.CalibratedCurves$CalibrationSpec",AN143:AY143)</f>
        <v>calibItem-143 
[13135]</v>
      </c>
      <c r="C143" s="67">
        <f>[1]!obGet([1]!obCall("",[1]!obCall("",$B$11,"getCalibrationProductForSpec",B143),"getValue",[1]!obCall("",$B$11,"getModel")))</f>
        <v>-1.1102230246251565E-16</v>
      </c>
      <c r="D143" s="68" t="str">
        <f t="shared" si="15"/>
        <v>discount-EUR-USD-OIS-50Y</v>
      </c>
      <c r="E143" s="69" t="s">
        <v>125</v>
      </c>
      <c r="F143" s="70">
        <v>2</v>
      </c>
      <c r="H143" s="70" t="s">
        <v>105</v>
      </c>
      <c r="I143" s="70" t="s">
        <v>146</v>
      </c>
      <c r="J143" s="70" t="s">
        <v>149</v>
      </c>
      <c r="K143" s="70" t="s">
        <v>130</v>
      </c>
      <c r="L143" s="70" t="s">
        <v>109</v>
      </c>
      <c r="M143" s="70">
        <v>0</v>
      </c>
      <c r="N143" s="70">
        <v>0</v>
      </c>
      <c r="O143" s="71" t="s">
        <v>154</v>
      </c>
      <c r="P143" s="70">
        <v>0</v>
      </c>
      <c r="Q143" s="71" t="s">
        <v>153</v>
      </c>
      <c r="S143" s="70" t="s">
        <v>105</v>
      </c>
      <c r="T143" s="70" t="str">
        <f t="shared" si="16"/>
        <v>50Y</v>
      </c>
      <c r="U143" s="70" t="s">
        <v>149</v>
      </c>
      <c r="V143" s="70" t="s">
        <v>108</v>
      </c>
      <c r="W143" s="70" t="s">
        <v>109</v>
      </c>
      <c r="X143" s="70">
        <v>0</v>
      </c>
      <c r="Y143" s="70">
        <v>0</v>
      </c>
      <c r="Z143" s="71" t="s">
        <v>40</v>
      </c>
      <c r="AA143" s="72">
        <v>1.8699999999999999E-3</v>
      </c>
      <c r="AB143" s="71" t="s">
        <v>155</v>
      </c>
      <c r="AC143" s="73"/>
      <c r="AD143" s="71" t="str">
        <f t="shared" si="18"/>
        <v>discount-EUR-USD-OIS</v>
      </c>
      <c r="AE143" s="74">
        <f>[1]!obGet([1]!obCall("",AP143,IF(OR(AD143=Q143,AD143=AB143),"getPayment","getFixing"),[1]!obMake("","int",[1]!obGet([1]!obCall("",AP143,"getNumberOfPeriods"))-1)))</f>
        <v>50.041095890410958</v>
      </c>
      <c r="AG143" s="75" t="str">
        <f>[1]!obMake(AG$15&amp;"-"&amp;ROW(),"int",$F143)</f>
        <v>spot date-143 
[7771]</v>
      </c>
      <c r="AH143" s="75" t="str">
        <f>[1]!obMake(AH$15&amp;"-"&amp;ROW(),"String",$H143)</f>
        <v>start offset rec-143 
[9017]</v>
      </c>
      <c r="AI143" s="75" t="str">
        <f>[1]!obMake(AI$15&amp;"-"&amp;ROW(),"String",$I143)</f>
        <v>maturity rec-143 
[7483]</v>
      </c>
      <c r="AK143" s="75" t="str">
        <f>[1]!obMake(AK$15&amp;"-"&amp;ROW(),"String",$S143)</f>
        <v>start offset pay-143 
[8946]</v>
      </c>
      <c r="AL143" s="75" t="str">
        <f>[1]!obMake(AL$15&amp;"-"&amp;ROW(),"String",$T143)</f>
        <v>maturity pay-143 
[7770]</v>
      </c>
      <c r="AN143" s="75" t="str">
        <f>[1]!obMake(AN$15&amp;"-"&amp;ROW(),"String",D143)</f>
        <v>symbol-143 
[8420]</v>
      </c>
      <c r="AO143" s="75" t="str">
        <f>[1]!obMake(AO$15&amp;"-"&amp;ROW(),"String",E143)</f>
        <v>type-143 
[7482]</v>
      </c>
      <c r="AP143" s="75" t="str">
        <f>[1]!obCall(AP$15&amp;"-"&amp;ROW(),obLibs&amp;"net.finmath.time.ScheduleGenerator","createScheduleFromConventions",$H$8,$AG143,$AH143:$AI143,[1]!obMake("","String",$J143),[1]!obMake("","String",$K143),$H$9,[1]!obMake("","String",$L143),$H$10,[1]!obMake("","int",$M143),[1]!obMake("","int",$N143))</f>
        <v>tenor rec-143 
[13130]</v>
      </c>
      <c r="AQ143" s="75" t="str">
        <f>[1]!obMake(AQ$15&amp;"-"&amp;ROW(),"String",O143)</f>
        <v>forward rec-143 
[7769]</v>
      </c>
      <c r="AR143" s="75" t="str">
        <f>[1]!obMake(AR$15&amp;"-"&amp;ROW(),"double",P143)</f>
        <v>spread rec-143 
[9016]</v>
      </c>
      <c r="AS143" s="75" t="str">
        <f>[1]!obMake(AS$15&amp;"-"&amp;ROW(),"String",Q143)</f>
        <v>discount rec-143 
[7481]</v>
      </c>
      <c r="AT143" s="75" t="str">
        <f>[1]!obCall(AT$15&amp;"-"&amp;ROW(),obLibs&amp;"net.finmath.time.ScheduleGenerator","createScheduleFromConventions",$H$8,$AG143,$AK143:$AL143,[1]!obMake("","String",$U143),[1]!obMake("","String",$V143),$H$9,[1]!obMake("","String",$L143),$H$10,[1]!obMake("","int",$X143),[1]!obMake("","int",$Y143))</f>
        <v>tenor pay-143 
[11450]</v>
      </c>
      <c r="AU143" s="75" t="str">
        <f>[1]!obMake(AU$15&amp;"-"&amp;ROW(),"String",Z143)</f>
        <v>forward pay-143 
[7768]</v>
      </c>
      <c r="AV143" s="75" t="str">
        <f>[1]!obMake(AV$15&amp;"-"&amp;ROW(),"double",AA143)</f>
        <v>spread pay-143 
[8419]</v>
      </c>
      <c r="AW143" s="75" t="str">
        <f>[1]!obMake(AW$15&amp;"-"&amp;ROW(),"String",AB143)</f>
        <v>disocunt pay-143 
[7480]</v>
      </c>
      <c r="AX143" s="75" t="str">
        <f>[1]!obMake(AX$15&amp;"-"&amp;ROW(),"String",AD143)</f>
        <v>calibration curve-143 
[7904]</v>
      </c>
      <c r="AY143" s="75" t="str">
        <f>[1]!obMake(AY$15&amp;"-"&amp;ROW(),"double",AE143)</f>
        <v>calibration time-143 
[13134]</v>
      </c>
    </row>
    <row r="144" spans="1:275" ht="13.2" customHeight="1" x14ac:dyDescent="0.25">
      <c r="A144" s="48" t="str">
        <f t="shared" ref="A144:A175" si="19">D144</f>
        <v>forward-EUR-3M-USD-OIS-0Dx3M</v>
      </c>
      <c r="B144" s="49" t="str">
        <f>[1]!obMake("calibItem-"&amp;ROW(),obLibs&amp;"net.finmath.marketdata.calibration.CalibratedCurves$CalibrationSpec",AN144:AY144)</f>
        <v>calibItem-144 
[13936]</v>
      </c>
      <c r="C144" s="49">
        <f>[1]!obGet([1]!obCall("",[1]!obCall("",$B$11,"getCalibrationProductForSpec",B144),"getValue",[1]!obCall("",$B$11,"getModel")))</f>
        <v>7.8725202326727029E-15</v>
      </c>
      <c r="D144" s="14" t="str">
        <f t="shared" ref="D144:D151" si="20">AD144&amp;"-"&amp;H144&amp;"x"&amp;I144</f>
        <v>forward-EUR-3M-USD-OIS-0Dx3M</v>
      </c>
      <c r="E144" s="14" t="s">
        <v>147</v>
      </c>
      <c r="F144" s="40">
        <v>2</v>
      </c>
      <c r="H144" s="40" t="s">
        <v>105</v>
      </c>
      <c r="I144" s="40" t="s">
        <v>43</v>
      </c>
      <c r="J144" s="40" t="s">
        <v>107</v>
      </c>
      <c r="K144" s="40" t="s">
        <v>108</v>
      </c>
      <c r="L144" s="40" t="s">
        <v>115</v>
      </c>
      <c r="M144" s="40">
        <v>0</v>
      </c>
      <c r="N144" s="40">
        <v>0</v>
      </c>
      <c r="O144" s="33" t="s">
        <v>156</v>
      </c>
      <c r="P144" s="51">
        <f t="shared" ref="P144:P151" si="21">P52</f>
        <v>3.2200000000000002E-3</v>
      </c>
      <c r="Q144" s="33" t="s">
        <v>157</v>
      </c>
      <c r="S144" s="40" t="s">
        <v>105</v>
      </c>
      <c r="T144" s="40" t="s">
        <v>43</v>
      </c>
      <c r="U144" s="40" t="s">
        <v>110</v>
      </c>
      <c r="V144" s="40" t="s">
        <v>148</v>
      </c>
      <c r="W144" s="40" t="s">
        <v>115</v>
      </c>
      <c r="X144" s="40">
        <v>0</v>
      </c>
      <c r="Y144" s="40">
        <v>0</v>
      </c>
      <c r="Z144" s="33" t="str">
        <f>""</f>
        <v/>
      </c>
      <c r="AA144" s="53"/>
      <c r="AB144" s="33" t="str">
        <f t="shared" ref="AB144:AB167" si="22">Q144</f>
        <v>discount-EUR-USD-OIS-2</v>
      </c>
      <c r="AC144" s="53"/>
      <c r="AD144" s="33" t="str">
        <f t="shared" ref="AD144:AD167" si="23">O144</f>
        <v>forward-EUR-3M-USD-OIS</v>
      </c>
      <c r="AE144" s="54">
        <f>[1]!obGet([1]!obCall("",AP144,IF(OR(AD144=Q144,AD144=AB144),"getPayment","getFixing"),[1]!obMake("","int",[1]!obGet([1]!obCall("",AP144,"getNumberOfPeriods"))-1)))</f>
        <v>5.4794520547945206E-3</v>
      </c>
      <c r="AG144" s="55" t="str">
        <f>[1]!obMake(AG$15&amp;"-"&amp;ROW(),"int",$F144)</f>
        <v>spot date-144 
[7766]</v>
      </c>
      <c r="AH144" s="55" t="str">
        <f>[1]!obMake(AH$15&amp;"-"&amp;ROW(),"String",$H144)</f>
        <v>start offset rec-144 
[8418]</v>
      </c>
      <c r="AI144" s="55" t="str">
        <f>[1]!obMake(AI$15&amp;"-"&amp;ROW(),"String",$I144)</f>
        <v>maturity rec-144 
[7479]</v>
      </c>
      <c r="AK144" s="55" t="str">
        <f>[1]!obMake(AK$15&amp;"-"&amp;ROW(),"String",$S144)</f>
        <v>start offset pay-144 
[7285]</v>
      </c>
      <c r="AL144" s="55" t="str">
        <f>[1]!obMake(AL$15&amp;"-"&amp;ROW(),"String",$T144)</f>
        <v>maturity pay-144 
[7765]</v>
      </c>
      <c r="AN144" s="55" t="str">
        <f>[1]!obMake(AN$15&amp;"-"&amp;ROW(),"String",D144)</f>
        <v>symbol-144 
[7903]</v>
      </c>
      <c r="AO144" s="55" t="str">
        <f>[1]!obMake(AO$15&amp;"-"&amp;ROW(),"String",E144)</f>
        <v>type-144 
[7478]</v>
      </c>
      <c r="AP144" s="55" t="str">
        <f>[1]!obCall(AP$15&amp;"-"&amp;ROW(),obLibs&amp;"net.finmath.time.ScheduleGenerator","createScheduleFromConventions",$H$8,$AG144,$AH144:$AI144,[1]!obMake("","String",$J144),[1]!obMake("","String",$K144),$H$9,[1]!obMake("","String",$L144),$H$10,[1]!obMake("","int",$M144),[1]!obMake("","int",$N144))</f>
        <v>tenor rec-144 
[13931]</v>
      </c>
      <c r="AQ144" s="55" t="str">
        <f>[1]!obMake(AQ$15&amp;"-"&amp;ROW(),"String",O144)</f>
        <v>forward rec-144 
[7764]</v>
      </c>
      <c r="AR144" s="55" t="str">
        <f>[1]!obMake(AR$15&amp;"-"&amp;ROW(),"double",P144)</f>
        <v>spread rec-144 
[9015]</v>
      </c>
      <c r="AS144" s="55" t="str">
        <f>[1]!obMake(AS$15&amp;"-"&amp;ROW(),"String",Q144)</f>
        <v>discount rec-144 
[7477]</v>
      </c>
      <c r="AT144" s="55" t="str">
        <f>[1]!obCall(AT$15&amp;"-"&amp;ROW(),obLibs&amp;"net.finmath.time.ScheduleGenerator","createScheduleFromConventions",$H$8,$AG144,$AK144:$AL144,[1]!obMake("","String",$U144),[1]!obMake("","String",$V144),$H$9,[1]!obMake("","String",$L144),$H$10,[1]!obMake("","int",$X144),[1]!obMake("","int",$Y144))</f>
        <v>tenor pay-144 
[12066]</v>
      </c>
      <c r="AU144" s="55" t="str">
        <f>[1]!obMake(AU$15&amp;"-"&amp;ROW(),"String",Z144)</f>
        <v>forward pay-144 
[7763]</v>
      </c>
      <c r="AV144" s="55" t="str">
        <f>[1]!obMake(AV$15&amp;"-"&amp;ROW(),"double",AA144)</f>
        <v>spread pay-144 
[8353]</v>
      </c>
      <c r="AW144" s="55" t="str">
        <f>[1]!obMake(AW$15&amp;"-"&amp;ROW(),"String",AB144)</f>
        <v>disocunt pay-144 
[7476]</v>
      </c>
      <c r="AX144" s="55" t="str">
        <f>[1]!obMake(AX$15&amp;"-"&amp;ROW(),"String",AD144)</f>
        <v>calibration curve-144 
[7284]</v>
      </c>
      <c r="AY144" s="55" t="str">
        <f>[1]!obMake(AY$15&amp;"-"&amp;ROW(),"double",AE144)</f>
        <v>calibration time-144 
[13935]</v>
      </c>
      <c r="JJ144" s="14"/>
      <c r="JK144" s="14"/>
      <c r="JL144" s="14"/>
      <c r="JM144" s="14"/>
      <c r="JN144" s="14"/>
      <c r="JO144" s="14"/>
    </row>
    <row r="145" spans="1:275" ht="13.2" customHeight="1" x14ac:dyDescent="0.25">
      <c r="A145" s="48" t="str">
        <f t="shared" si="19"/>
        <v>forward-EUR-3M-USD-OIS-1Mx3M</v>
      </c>
      <c r="B145" s="49" t="str">
        <f>[1]!obMake("calibItem-"&amp;ROW(),obLibs&amp;"net.finmath.marketdata.calibration.CalibratedCurves$CalibrationSpec",AN145:AY145)</f>
        <v>calibItem-145 
[13142]</v>
      </c>
      <c r="C145" s="49">
        <f>[1]!obGet([1]!obCall("",[1]!obCall("",$B$11,"getCalibrationProductForSpec",B145),"getValue",[1]!obCall("",$B$11,"getModel")))</f>
        <v>0</v>
      </c>
      <c r="D145" s="14" t="str">
        <f t="shared" si="20"/>
        <v>forward-EUR-3M-USD-OIS-1Mx3M</v>
      </c>
      <c r="E145" s="14" t="s">
        <v>147</v>
      </c>
      <c r="F145" s="40">
        <v>2</v>
      </c>
      <c r="H145" s="40" t="s">
        <v>114</v>
      </c>
      <c r="I145" s="40" t="s">
        <v>43</v>
      </c>
      <c r="J145" s="40" t="s">
        <v>107</v>
      </c>
      <c r="K145" s="40" t="s">
        <v>108</v>
      </c>
      <c r="L145" s="40" t="s">
        <v>115</v>
      </c>
      <c r="M145" s="40">
        <v>0</v>
      </c>
      <c r="N145" s="40">
        <v>0</v>
      </c>
      <c r="O145" s="33" t="s">
        <v>156</v>
      </c>
      <c r="P145" s="51">
        <f t="shared" si="21"/>
        <v>3.2895572786400002E-3</v>
      </c>
      <c r="Q145" s="33" t="s">
        <v>157</v>
      </c>
      <c r="S145" s="40" t="s">
        <v>114</v>
      </c>
      <c r="T145" s="40" t="s">
        <v>43</v>
      </c>
      <c r="U145" s="40" t="s">
        <v>110</v>
      </c>
      <c r="V145" s="40" t="s">
        <v>148</v>
      </c>
      <c r="W145" s="40" t="s">
        <v>115</v>
      </c>
      <c r="X145" s="40">
        <v>0</v>
      </c>
      <c r="Y145" s="40">
        <v>0</v>
      </c>
      <c r="Z145" s="33" t="str">
        <f>""</f>
        <v/>
      </c>
      <c r="AA145" s="53"/>
      <c r="AB145" s="33" t="str">
        <f t="shared" si="22"/>
        <v>discount-EUR-USD-OIS-2</v>
      </c>
      <c r="AC145" s="53"/>
      <c r="AD145" s="33" t="str">
        <f t="shared" si="23"/>
        <v>forward-EUR-3M-USD-OIS</v>
      </c>
      <c r="AE145" s="54">
        <f>[1]!obGet([1]!obCall("",AP145,IF(OR(AD145=Q145,AD145=AB145),"getPayment","getFixing"),[1]!obMake("","int",[1]!obGet([1]!obCall("",AP145,"getNumberOfPeriods"))-1)))</f>
        <v>9.3150684931506855E-2</v>
      </c>
      <c r="AG145" s="55" t="str">
        <f>[1]!obMake(AG$15&amp;"-"&amp;ROW(),"int",$F145)</f>
        <v>spot date-145 
[7761]</v>
      </c>
      <c r="AH145" s="55" t="str">
        <f>[1]!obMake(AH$15&amp;"-"&amp;ROW(),"String",$H145)</f>
        <v>start offset rec-145 
[7902]</v>
      </c>
      <c r="AI145" s="55" t="str">
        <f>[1]!obMake(AI$15&amp;"-"&amp;ROW(),"String",$I145)</f>
        <v>maturity rec-145 
[7475]</v>
      </c>
      <c r="AK145" s="55" t="str">
        <f>[1]!obMake(AK$15&amp;"-"&amp;ROW(),"String",$S145)</f>
        <v>start offset pay-145 
[7283]</v>
      </c>
      <c r="AL145" s="55" t="str">
        <f>[1]!obMake(AL$15&amp;"-"&amp;ROW(),"String",$T145)</f>
        <v>maturity pay-145 
[7760]</v>
      </c>
      <c r="AN145" s="55" t="str">
        <f>[1]!obMake(AN$15&amp;"-"&amp;ROW(),"String",D145)</f>
        <v>symbol-145 
[9014]</v>
      </c>
      <c r="AO145" s="55" t="str">
        <f>[1]!obMake(AO$15&amp;"-"&amp;ROW(),"String",E145)</f>
        <v>type-145 
[7474]</v>
      </c>
      <c r="AP145" s="55" t="str">
        <f>[1]!obCall(AP$15&amp;"-"&amp;ROW(),obLibs&amp;"net.finmath.time.ScheduleGenerator","createScheduleFromConventions",$H$8,$AG145,$AH145:$AI145,[1]!obMake("","String",$J145),[1]!obMake("","String",$K145),$H$9,[1]!obMake("","String",$L145),$H$10,[1]!obMake("","int",$M145),[1]!obMake("","int",$N145))</f>
        <v>tenor rec-145 
[11368]</v>
      </c>
      <c r="AQ145" s="55" t="str">
        <f>[1]!obMake(AQ$15&amp;"-"&amp;ROW(),"String",O145)</f>
        <v>forward rec-145 
[7759]</v>
      </c>
      <c r="AR145" s="55" t="str">
        <f>[1]!obMake(AR$15&amp;"-"&amp;ROW(),"double",P145)</f>
        <v>spread rec-145 
[9443]</v>
      </c>
      <c r="AS145" s="55" t="str">
        <f>[1]!obMake(AS$15&amp;"-"&amp;ROW(),"String",Q145)</f>
        <v>discount rec-145 
[7473]</v>
      </c>
      <c r="AT145" s="55" t="str">
        <f>[1]!obCall(AT$15&amp;"-"&amp;ROW(),obLibs&amp;"net.finmath.time.ScheduleGenerator","createScheduleFromConventions",$H$8,$AG145,$AK145:$AL145,[1]!obMake("","String",$U145),[1]!obMake("","String",$V145),$H$9,[1]!obMake("","String",$L145),$H$10,[1]!obMake("","int",$X145),[1]!obMake("","int",$Y145))</f>
        <v>tenor pay-145 
[13141]</v>
      </c>
      <c r="AU145" s="55" t="str">
        <f>[1]!obMake(AU$15&amp;"-"&amp;ROW(),"String",Z145)</f>
        <v>forward pay-145 
[7758]</v>
      </c>
      <c r="AV145" s="55" t="str">
        <f>[1]!obMake(AV$15&amp;"-"&amp;ROW(),"double",AA145)</f>
        <v>spread pay-145 
[8417]</v>
      </c>
      <c r="AW145" s="55" t="str">
        <f>[1]!obMake(AW$15&amp;"-"&amp;ROW(),"String",AB145)</f>
        <v>disocunt pay-145 
[7472]</v>
      </c>
      <c r="AX145" s="55" t="str">
        <f>[1]!obMake(AX$15&amp;"-"&amp;ROW(),"String",AD145)</f>
        <v>calibration curve-145 
[7282]</v>
      </c>
      <c r="AY145" s="55" t="str">
        <f>[1]!obMake(AY$15&amp;"-"&amp;ROW(),"double",AE145)</f>
        <v>calibration time-145 
[11372]</v>
      </c>
      <c r="JJ145" s="14"/>
      <c r="JK145" s="14"/>
      <c r="JL145" s="14"/>
      <c r="JM145" s="14"/>
      <c r="JN145" s="14"/>
      <c r="JO145" s="14"/>
    </row>
    <row r="146" spans="1:275" ht="13.2" customHeight="1" x14ac:dyDescent="0.25">
      <c r="A146" s="48" t="str">
        <f t="shared" si="19"/>
        <v>forward-EUR-3M-USD-OIS-2Mx3M</v>
      </c>
      <c r="B146" s="49" t="str">
        <f>[1]!obMake("calibItem-"&amp;ROW(),obLibs&amp;"net.finmath.marketdata.calibration.CalibratedCurves$CalibrationSpec",AN146:AY146)</f>
        <v>calibItem-146 
[13947]</v>
      </c>
      <c r="C146" s="49">
        <f>[1]!obGet([1]!obCall("",[1]!obCall("",$B$11,"getCalibrationProductForSpec",B146),"getValue",[1]!obCall("",$B$11,"getModel")))</f>
        <v>0</v>
      </c>
      <c r="D146" s="14" t="str">
        <f t="shared" si="20"/>
        <v>forward-EUR-3M-USD-OIS-2Mx3M</v>
      </c>
      <c r="E146" s="14" t="s">
        <v>147</v>
      </c>
      <c r="F146" s="40">
        <v>2</v>
      </c>
      <c r="H146" s="40" t="s">
        <v>116</v>
      </c>
      <c r="I146" s="40" t="s">
        <v>43</v>
      </c>
      <c r="J146" s="40" t="s">
        <v>107</v>
      </c>
      <c r="K146" s="40" t="s">
        <v>108</v>
      </c>
      <c r="L146" s="40" t="s">
        <v>115</v>
      </c>
      <c r="M146" s="40">
        <v>0</v>
      </c>
      <c r="N146" s="40">
        <v>0</v>
      </c>
      <c r="O146" s="33" t="s">
        <v>156</v>
      </c>
      <c r="P146" s="51">
        <f t="shared" si="21"/>
        <v>3.2795547773900001E-3</v>
      </c>
      <c r="Q146" s="33" t="s">
        <v>157</v>
      </c>
      <c r="S146" s="40" t="s">
        <v>116</v>
      </c>
      <c r="T146" s="40" t="s">
        <v>43</v>
      </c>
      <c r="U146" s="40" t="s">
        <v>110</v>
      </c>
      <c r="V146" s="40" t="s">
        <v>148</v>
      </c>
      <c r="W146" s="40" t="s">
        <v>115</v>
      </c>
      <c r="X146" s="40">
        <v>0</v>
      </c>
      <c r="Y146" s="40">
        <v>0</v>
      </c>
      <c r="Z146" s="33" t="str">
        <f>""</f>
        <v/>
      </c>
      <c r="AA146" s="53"/>
      <c r="AB146" s="33" t="str">
        <f t="shared" si="22"/>
        <v>discount-EUR-USD-OIS-2</v>
      </c>
      <c r="AC146" s="53"/>
      <c r="AD146" s="33" t="str">
        <f t="shared" si="23"/>
        <v>forward-EUR-3M-USD-OIS</v>
      </c>
      <c r="AE146" s="54">
        <f>[1]!obGet([1]!obCall("",AP146,IF(OR(AD146=Q146,AD146=AB146),"getPayment","getFixing"),[1]!obMake("","int",[1]!obGet([1]!obCall("",AP146,"getNumberOfPeriods"))-1)))</f>
        <v>0.16986301369863013</v>
      </c>
      <c r="AG146" s="55" t="str">
        <f>[1]!obMake(AG$15&amp;"-"&amp;ROW(),"int",$F146)</f>
        <v>spot date-146 
[7756]</v>
      </c>
      <c r="AH146" s="55" t="str">
        <f>[1]!obMake(AH$15&amp;"-"&amp;ROW(),"String",$H146)</f>
        <v>start offset rec-146 
[9013]</v>
      </c>
      <c r="AI146" s="55" t="str">
        <f>[1]!obMake(AI$15&amp;"-"&amp;ROW(),"String",$I146)</f>
        <v>maturity rec-146 
[7471]</v>
      </c>
      <c r="AK146" s="55" t="str">
        <f>[1]!obMake(AK$15&amp;"-"&amp;ROW(),"String",$S146)</f>
        <v>start offset pay-146 
[7281]</v>
      </c>
      <c r="AL146" s="55" t="str">
        <f>[1]!obMake(AL$15&amp;"-"&amp;ROW(),"String",$T146)</f>
        <v>maturity pay-146 
[7755]</v>
      </c>
      <c r="AN146" s="55" t="str">
        <f>[1]!obMake(AN$15&amp;"-"&amp;ROW(),"String",D146)</f>
        <v>symbol-146 
[8945]</v>
      </c>
      <c r="AO146" s="55" t="str">
        <f>[1]!obMake(AO$15&amp;"-"&amp;ROW(),"String",E146)</f>
        <v>type-146 
[7470]</v>
      </c>
      <c r="AP146" s="55" t="str">
        <f>[1]!obCall(AP$15&amp;"-"&amp;ROW(),obLibs&amp;"net.finmath.time.ScheduleGenerator","createScheduleFromConventions",$H$8,$AG146,$AH146:$AI146,[1]!obMake("","String",$J146),[1]!obMake("","String",$K146),$H$9,[1]!obMake("","String",$L146),$H$10,[1]!obMake("","int",$M146),[1]!obMake("","int",$N146))</f>
        <v>tenor rec-146 
[13942]</v>
      </c>
      <c r="AQ146" s="55" t="str">
        <f>[1]!obMake(AQ$15&amp;"-"&amp;ROW(),"String",O146)</f>
        <v>forward rec-146 
[7754]</v>
      </c>
      <c r="AR146" s="55" t="str">
        <f>[1]!obMake(AR$15&amp;"-"&amp;ROW(),"double",P146)</f>
        <v>spread rec-146 
[8416]</v>
      </c>
      <c r="AS146" s="55" t="str">
        <f>[1]!obMake(AS$15&amp;"-"&amp;ROW(),"String",Q146)</f>
        <v>discount rec-146 
[7469]</v>
      </c>
      <c r="AT146" s="55" t="str">
        <f>[1]!obCall(AT$15&amp;"-"&amp;ROW(),obLibs&amp;"net.finmath.time.ScheduleGenerator","createScheduleFromConventions",$H$8,$AG146,$AK146:$AL146,[1]!obMake("","String",$U146),[1]!obMake("","String",$V146),$H$9,[1]!obMake("","String",$L146),$H$10,[1]!obMake("","int",$X146),[1]!obMake("","int",$Y146))</f>
        <v>tenor pay-146 
[12060]</v>
      </c>
      <c r="AU146" s="55" t="str">
        <f>[1]!obMake(AU$15&amp;"-"&amp;ROW(),"String",Z146)</f>
        <v>forward pay-146 
[7753]</v>
      </c>
      <c r="AV146" s="55" t="str">
        <f>[1]!obMake(AV$15&amp;"-"&amp;ROW(),"double",AA146)</f>
        <v>spread pay-146 
[7901]</v>
      </c>
      <c r="AW146" s="55" t="str">
        <f>[1]!obMake(AW$15&amp;"-"&amp;ROW(),"String",AB146)</f>
        <v>disocunt pay-146 
[7468]</v>
      </c>
      <c r="AX146" s="55" t="str">
        <f>[1]!obMake(AX$15&amp;"-"&amp;ROW(),"String",AD146)</f>
        <v>calibration curve-146 
[7280]</v>
      </c>
      <c r="AY146" s="55" t="str">
        <f>[1]!obMake(AY$15&amp;"-"&amp;ROW(),"double",AE146)</f>
        <v>calibration time-146 
[13946]</v>
      </c>
      <c r="JJ146" s="14"/>
      <c r="JK146" s="14"/>
      <c r="JL146" s="14"/>
      <c r="JM146" s="14"/>
      <c r="JN146" s="14"/>
      <c r="JO146" s="14"/>
    </row>
    <row r="147" spans="1:275" ht="13.2" customHeight="1" x14ac:dyDescent="0.25">
      <c r="A147" s="48" t="str">
        <f t="shared" si="19"/>
        <v>forward-EUR-3M-USD-OIS-3Mx3M</v>
      </c>
      <c r="B147" s="49" t="str">
        <f>[1]!obMake("calibItem-"&amp;ROW(),obLibs&amp;"net.finmath.marketdata.calibration.CalibratedCurves$CalibrationSpec",AN147:AY147)</f>
        <v>calibItem-147 
[13149]</v>
      </c>
      <c r="C147" s="49">
        <f>[1]!obGet([1]!obCall("",[1]!obCall("",$B$11,"getCalibrationProductForSpec",B147),"getValue",[1]!obCall("",$B$11,"getModel")))</f>
        <v>7.8726300078030211E-15</v>
      </c>
      <c r="D147" s="14" t="str">
        <f t="shared" si="20"/>
        <v>forward-EUR-3M-USD-OIS-3Mx3M</v>
      </c>
      <c r="E147" s="14" t="s">
        <v>147</v>
      </c>
      <c r="F147" s="40">
        <v>2</v>
      </c>
      <c r="H147" s="40" t="s">
        <v>43</v>
      </c>
      <c r="I147" s="40" t="s">
        <v>43</v>
      </c>
      <c r="J147" s="40" t="s">
        <v>107</v>
      </c>
      <c r="K147" s="40" t="s">
        <v>108</v>
      </c>
      <c r="L147" s="40" t="s">
        <v>115</v>
      </c>
      <c r="M147" s="40">
        <v>0</v>
      </c>
      <c r="N147" s="40">
        <v>0</v>
      </c>
      <c r="O147" s="33" t="s">
        <v>156</v>
      </c>
      <c r="P147" s="51">
        <f t="shared" si="21"/>
        <v>3.2595497748899999E-3</v>
      </c>
      <c r="Q147" s="33" t="s">
        <v>157</v>
      </c>
      <c r="S147" s="40" t="s">
        <v>43</v>
      </c>
      <c r="T147" s="40" t="s">
        <v>43</v>
      </c>
      <c r="U147" s="40" t="s">
        <v>110</v>
      </c>
      <c r="V147" s="40" t="s">
        <v>148</v>
      </c>
      <c r="W147" s="40" t="s">
        <v>115</v>
      </c>
      <c r="X147" s="40">
        <v>0</v>
      </c>
      <c r="Y147" s="40">
        <v>0</v>
      </c>
      <c r="Z147" s="33" t="str">
        <f>""</f>
        <v/>
      </c>
      <c r="AA147" s="53"/>
      <c r="AB147" s="33" t="str">
        <f t="shared" si="22"/>
        <v>discount-EUR-USD-OIS-2</v>
      </c>
      <c r="AC147" s="53"/>
      <c r="AD147" s="33" t="str">
        <f t="shared" si="23"/>
        <v>forward-EUR-3M-USD-OIS</v>
      </c>
      <c r="AE147" s="54">
        <f>[1]!obGet([1]!obCall("",AP147,IF(OR(AD147=Q147,AD147=AB147),"getPayment","getFixing"),[1]!obMake("","int",[1]!obGet([1]!obCall("",AP147,"getNumberOfPeriods"))-1)))</f>
        <v>0.25479452054794521</v>
      </c>
      <c r="AG147" s="55" t="str">
        <f>[1]!obMake(AG$15&amp;"-"&amp;ROW(),"int",$F147)</f>
        <v>spot date-147 
[7751]</v>
      </c>
      <c r="AH147" s="55" t="str">
        <f>[1]!obMake(AH$15&amp;"-"&amp;ROW(),"String",$H147)</f>
        <v>start offset rec-147 
[8352]</v>
      </c>
      <c r="AI147" s="55" t="str">
        <f>[1]!obMake(AI$15&amp;"-"&amp;ROW(),"String",$I147)</f>
        <v>maturity rec-147 
[7467]</v>
      </c>
      <c r="AK147" s="55" t="str">
        <f>[1]!obMake(AK$15&amp;"-"&amp;ROW(),"String",$S147)</f>
        <v>start offset pay-147 
[7279]</v>
      </c>
      <c r="AL147" s="55" t="str">
        <f>[1]!obMake(AL$15&amp;"-"&amp;ROW(),"String",$T147)</f>
        <v>maturity pay-147 
[7750]</v>
      </c>
      <c r="AN147" s="55" t="str">
        <f>[1]!obMake(AN$15&amp;"-"&amp;ROW(),"String",D147)</f>
        <v>symbol-147 
[8415]</v>
      </c>
      <c r="AO147" s="55" t="str">
        <f>[1]!obMake(AO$15&amp;"-"&amp;ROW(),"String",E147)</f>
        <v>type-147 
[7466]</v>
      </c>
      <c r="AP147" s="55" t="str">
        <f>[1]!obCall(AP$15&amp;"-"&amp;ROW(),obLibs&amp;"net.finmath.time.ScheduleGenerator","createScheduleFromConventions",$H$8,$AG147,$AH147:$AI147,[1]!obMake("","String",$J147),[1]!obMake("","String",$K147),$H$9,[1]!obMake("","String",$L147),$H$10,[1]!obMake("","int",$M147),[1]!obMake("","int",$N147))</f>
        <v>tenor rec-147 
[11358]</v>
      </c>
      <c r="AQ147" s="55" t="str">
        <f>[1]!obMake(AQ$15&amp;"-"&amp;ROW(),"String",O147)</f>
        <v>forward rec-147 
[7749]</v>
      </c>
      <c r="AR147" s="55" t="str">
        <f>[1]!obMake(AR$15&amp;"-"&amp;ROW(),"double",P147)</f>
        <v>spread rec-147 
[7900]</v>
      </c>
      <c r="AS147" s="55" t="str">
        <f>[1]!obMake(AS$15&amp;"-"&amp;ROW(),"String",Q147)</f>
        <v>discount rec-147 
[7465]</v>
      </c>
      <c r="AT147" s="55" t="str">
        <f>[1]!obCall(AT$15&amp;"-"&amp;ROW(),obLibs&amp;"net.finmath.time.ScheduleGenerator","createScheduleFromConventions",$H$8,$AG147,$AK147:$AL147,[1]!obMake("","String",$U147),[1]!obMake("","String",$V147),$H$9,[1]!obMake("","String",$L147),$H$10,[1]!obMake("","int",$X147),[1]!obMake("","int",$Y147))</f>
        <v>tenor pay-147 
[13148]</v>
      </c>
      <c r="AU147" s="55" t="str">
        <f>[1]!obMake(AU$15&amp;"-"&amp;ROW(),"String",Z147)</f>
        <v>forward pay-147 
[7748]</v>
      </c>
      <c r="AV147" s="55" t="str">
        <f>[1]!obMake(AV$15&amp;"-"&amp;ROW(),"double",AA147)</f>
        <v>spread pay-147 
[9012]</v>
      </c>
      <c r="AW147" s="55" t="str">
        <f>[1]!obMake(AW$15&amp;"-"&amp;ROW(),"String",AB147)</f>
        <v>disocunt pay-147 
[7464]</v>
      </c>
      <c r="AX147" s="55" t="str">
        <f>[1]!obMake(AX$15&amp;"-"&amp;ROW(),"String",AD147)</f>
        <v>calibration curve-147 
[7278]</v>
      </c>
      <c r="AY147" s="55" t="str">
        <f>[1]!obMake(AY$15&amp;"-"&amp;ROW(),"double",AE147)</f>
        <v>calibration time-147 
[11362]</v>
      </c>
      <c r="JJ147" s="14"/>
      <c r="JK147" s="14"/>
      <c r="JL147" s="14"/>
      <c r="JM147" s="14"/>
      <c r="JN147" s="14"/>
      <c r="JO147" s="14"/>
    </row>
    <row r="148" spans="1:275" ht="13.2" customHeight="1" x14ac:dyDescent="0.25">
      <c r="A148" s="48" t="str">
        <f t="shared" si="19"/>
        <v>forward-EUR-3M-USD-OIS-6Mx3M</v>
      </c>
      <c r="B148" s="49" t="str">
        <f>[1]!obMake("calibItem-"&amp;ROW(),obLibs&amp;"net.finmath.marketdata.calibration.CalibratedCurves$CalibrationSpec",AN148:AY148)</f>
        <v>calibItem-148 
[13958]</v>
      </c>
      <c r="C148" s="49">
        <f>[1]!obGet([1]!obCall("",[1]!obCall("",$B$11,"getCalibrationProductForSpec",B148),"getValue",[1]!obCall("",$B$11,"getModel")))</f>
        <v>7.8724088043489435E-15</v>
      </c>
      <c r="D148" s="14" t="str">
        <f t="shared" si="20"/>
        <v>forward-EUR-3M-USD-OIS-6Mx3M</v>
      </c>
      <c r="E148" s="14" t="s">
        <v>147</v>
      </c>
      <c r="F148" s="40">
        <v>2</v>
      </c>
      <c r="H148" s="40" t="s">
        <v>44</v>
      </c>
      <c r="I148" s="40" t="s">
        <v>43</v>
      </c>
      <c r="J148" s="40" t="s">
        <v>107</v>
      </c>
      <c r="K148" s="40" t="s">
        <v>108</v>
      </c>
      <c r="L148" s="40" t="s">
        <v>115</v>
      </c>
      <c r="M148" s="40">
        <v>0</v>
      </c>
      <c r="N148" s="40">
        <v>0</v>
      </c>
      <c r="O148" s="33" t="s">
        <v>156</v>
      </c>
      <c r="P148" s="51">
        <f t="shared" si="21"/>
        <v>3.22954227114E-3</v>
      </c>
      <c r="Q148" s="33" t="s">
        <v>157</v>
      </c>
      <c r="S148" s="40" t="s">
        <v>44</v>
      </c>
      <c r="T148" s="40" t="s">
        <v>43</v>
      </c>
      <c r="U148" s="40" t="s">
        <v>110</v>
      </c>
      <c r="V148" s="40" t="s">
        <v>148</v>
      </c>
      <c r="W148" s="40" t="s">
        <v>115</v>
      </c>
      <c r="X148" s="40">
        <v>0</v>
      </c>
      <c r="Y148" s="40">
        <v>0</v>
      </c>
      <c r="Z148" s="33" t="str">
        <f>""</f>
        <v/>
      </c>
      <c r="AA148" s="53"/>
      <c r="AB148" s="33" t="str">
        <f t="shared" si="22"/>
        <v>discount-EUR-USD-OIS-2</v>
      </c>
      <c r="AC148" s="53"/>
      <c r="AD148" s="33" t="str">
        <f t="shared" si="23"/>
        <v>forward-EUR-3M-USD-OIS</v>
      </c>
      <c r="AE148" s="54">
        <f>[1]!obGet([1]!obCall("",AP148,IF(OR(AD148=Q148,AD148=AB148),"getPayment","getFixing"),[1]!obMake("","int",[1]!obGet([1]!obCall("",AP148,"getNumberOfPeriods"))-1)))</f>
        <v>0.50410958904109593</v>
      </c>
      <c r="AG148" s="55" t="str">
        <f>[1]!obMake(AG$15&amp;"-"&amp;ROW(),"int",$F148)</f>
        <v>spot date-148 
[7746]</v>
      </c>
      <c r="AH148" s="55" t="str">
        <f>[1]!obMake(AH$15&amp;"-"&amp;ROW(),"String",$H148)</f>
        <v>start offset rec-148 
[8414]</v>
      </c>
      <c r="AI148" s="55" t="str">
        <f>[1]!obMake(AI$15&amp;"-"&amp;ROW(),"String",$I148)</f>
        <v>maturity rec-148 
[7463]</v>
      </c>
      <c r="AK148" s="55" t="str">
        <f>[1]!obMake(AK$15&amp;"-"&amp;ROW(),"String",$S148)</f>
        <v>start offset pay-148 
[7277]</v>
      </c>
      <c r="AL148" s="55" t="str">
        <f>[1]!obMake(AL$15&amp;"-"&amp;ROW(),"String",$T148)</f>
        <v>maturity pay-148 
[7745]</v>
      </c>
      <c r="AN148" s="55" t="str">
        <f>[1]!obMake(AN$15&amp;"-"&amp;ROW(),"String",D148)</f>
        <v>symbol-148 
[7899]</v>
      </c>
      <c r="AO148" s="55" t="str">
        <f>[1]!obMake(AO$15&amp;"-"&amp;ROW(),"String",E148)</f>
        <v>type-148 
[7462]</v>
      </c>
      <c r="AP148" s="55" t="str">
        <f>[1]!obCall(AP$15&amp;"-"&amp;ROW(),obLibs&amp;"net.finmath.time.ScheduleGenerator","createScheduleFromConventions",$H$8,$AG148,$AH148:$AI148,[1]!obMake("","String",$J148),[1]!obMake("","String",$K148),$H$9,[1]!obMake("","String",$L148),$H$10,[1]!obMake("","int",$M148),[1]!obMake("","int",$N148))</f>
        <v>tenor rec-148 
[13953]</v>
      </c>
      <c r="AQ148" s="55" t="str">
        <f>[1]!obMake(AQ$15&amp;"-"&amp;ROW(),"String",O148)</f>
        <v>forward rec-148 
[7744]</v>
      </c>
      <c r="AR148" s="55" t="str">
        <f>[1]!obMake(AR$15&amp;"-"&amp;ROW(),"double",P148)</f>
        <v>spread rec-148 
[9011]</v>
      </c>
      <c r="AS148" s="55" t="str">
        <f>[1]!obMake(AS$15&amp;"-"&amp;ROW(),"String",Q148)</f>
        <v>discount rec-148 
[7461]</v>
      </c>
      <c r="AT148" s="55" t="str">
        <f>[1]!obCall(AT$15&amp;"-"&amp;ROW(),obLibs&amp;"net.finmath.time.ScheduleGenerator","createScheduleFromConventions",$H$8,$AG148,$AK148:$AL148,[1]!obMake("","String",$U148),[1]!obMake("","String",$V148),$H$9,[1]!obMake("","String",$L148),$H$10,[1]!obMake("","int",$X148),[1]!obMake("","int",$Y148))</f>
        <v>tenor pay-148 
[12054]</v>
      </c>
      <c r="AU148" s="55" t="str">
        <f>[1]!obMake(AU$15&amp;"-"&amp;ROW(),"String",Z148)</f>
        <v>forward pay-148 
[7743]</v>
      </c>
      <c r="AV148" s="55" t="str">
        <f>[1]!obMake(AV$15&amp;"-"&amp;ROW(),"double",AA148)</f>
        <v>spread pay-148 
[9442]</v>
      </c>
      <c r="AW148" s="55" t="str">
        <f>[1]!obMake(AW$15&amp;"-"&amp;ROW(),"String",AB148)</f>
        <v>disocunt pay-148 
[7460]</v>
      </c>
      <c r="AX148" s="55" t="str">
        <f>[1]!obMake(AX$15&amp;"-"&amp;ROW(),"String",AD148)</f>
        <v>calibration curve-148 
[7276]</v>
      </c>
      <c r="AY148" s="55" t="str">
        <f>[1]!obMake(AY$15&amp;"-"&amp;ROW(),"double",AE148)</f>
        <v>calibration time-148 
[13957]</v>
      </c>
      <c r="JJ148" s="14"/>
      <c r="JK148" s="14"/>
      <c r="JL148" s="14"/>
      <c r="JM148" s="14"/>
      <c r="JN148" s="14"/>
      <c r="JO148" s="14"/>
    </row>
    <row r="149" spans="1:275" ht="13.2" customHeight="1" x14ac:dyDescent="0.25">
      <c r="A149" s="48" t="str">
        <f t="shared" si="19"/>
        <v>forward-EUR-3M-USD-OIS-9Mx3M</v>
      </c>
      <c r="B149" s="49" t="str">
        <f>[1]!obMake("calibItem-"&amp;ROW(),obLibs&amp;"net.finmath.marketdata.calibration.CalibratedCurves$CalibrationSpec",AN149:AY149)</f>
        <v>calibItem-149 
[13156]</v>
      </c>
      <c r="C149" s="49">
        <f>[1]!obGet([1]!obCall("",[1]!obCall("",$B$11,"getCalibrationProductForSpec",B149),"getValue",[1]!obCall("",$B$11,"getModel")))</f>
        <v>7.8722587824641893E-15</v>
      </c>
      <c r="D149" s="14" t="str">
        <f t="shared" si="20"/>
        <v>forward-EUR-3M-USD-OIS-9Mx3M</v>
      </c>
      <c r="E149" s="14" t="s">
        <v>147</v>
      </c>
      <c r="F149" s="40">
        <v>2</v>
      </c>
      <c r="H149" s="40" t="s">
        <v>121</v>
      </c>
      <c r="I149" s="40" t="s">
        <v>43</v>
      </c>
      <c r="J149" s="40" t="s">
        <v>107</v>
      </c>
      <c r="K149" s="40" t="s">
        <v>108</v>
      </c>
      <c r="L149" s="40" t="s">
        <v>115</v>
      </c>
      <c r="M149" s="40">
        <v>0</v>
      </c>
      <c r="N149" s="40">
        <v>0</v>
      </c>
      <c r="O149" s="33" t="s">
        <v>156</v>
      </c>
      <c r="P149" s="51">
        <f t="shared" si="21"/>
        <v>3.1595247623800002E-3</v>
      </c>
      <c r="Q149" s="33" t="s">
        <v>157</v>
      </c>
      <c r="S149" s="40" t="s">
        <v>121</v>
      </c>
      <c r="T149" s="40" t="s">
        <v>43</v>
      </c>
      <c r="U149" s="40" t="s">
        <v>110</v>
      </c>
      <c r="V149" s="40" t="s">
        <v>148</v>
      </c>
      <c r="W149" s="40" t="s">
        <v>115</v>
      </c>
      <c r="X149" s="40">
        <v>0</v>
      </c>
      <c r="Y149" s="40">
        <v>0</v>
      </c>
      <c r="Z149" s="33" t="str">
        <f>""</f>
        <v/>
      </c>
      <c r="AA149" s="53"/>
      <c r="AB149" s="33" t="str">
        <f t="shared" si="22"/>
        <v>discount-EUR-USD-OIS-2</v>
      </c>
      <c r="AC149" s="53"/>
      <c r="AD149" s="33" t="str">
        <f t="shared" si="23"/>
        <v>forward-EUR-3M-USD-OIS</v>
      </c>
      <c r="AE149" s="54">
        <f>[1]!obGet([1]!obCall("",AP149,IF(OR(AD149=Q149,AD149=AB149),"getPayment","getFixing"),[1]!obMake("","int",[1]!obGet([1]!obCall("",AP149,"getNumberOfPeriods"))-1)))</f>
        <v>0.75616438356164384</v>
      </c>
      <c r="AG149" s="55" t="str">
        <f>[1]!obMake(AG$15&amp;"-"&amp;ROW(),"int",$F149)</f>
        <v>spot date-149 
[7741]</v>
      </c>
      <c r="AH149" s="55" t="str">
        <f>[1]!obMake(AH$15&amp;"-"&amp;ROW(),"String",$H149)</f>
        <v>start offset rec-149 
[7898]</v>
      </c>
      <c r="AI149" s="55" t="str">
        <f>[1]!obMake(AI$15&amp;"-"&amp;ROW(),"String",$I149)</f>
        <v>maturity rec-149 
[7459]</v>
      </c>
      <c r="AK149" s="55" t="str">
        <f>[1]!obMake(AK$15&amp;"-"&amp;ROW(),"String",$S149)</f>
        <v>start offset pay-149 
[7275]</v>
      </c>
      <c r="AL149" s="55" t="str">
        <f>[1]!obMake(AL$15&amp;"-"&amp;ROW(),"String",$T149)</f>
        <v>maturity pay-149 
[7740]</v>
      </c>
      <c r="AN149" s="55" t="str">
        <f>[1]!obMake(AN$15&amp;"-"&amp;ROW(),"String",D149)</f>
        <v>symbol-149 
[9010]</v>
      </c>
      <c r="AO149" s="55" t="str">
        <f>[1]!obMake(AO$15&amp;"-"&amp;ROW(),"String",E149)</f>
        <v>type-149 
[7458]</v>
      </c>
      <c r="AP149" s="55" t="str">
        <f>[1]!obCall(AP$15&amp;"-"&amp;ROW(),obLibs&amp;"net.finmath.time.ScheduleGenerator","createScheduleFromConventions",$H$8,$AG149,$AH149:$AI149,[1]!obMake("","String",$J149),[1]!obMake("","String",$K149),$H$9,[1]!obMake("","String",$L149),$H$10,[1]!obMake("","int",$M149),[1]!obMake("","int",$N149))</f>
        <v>tenor rec-149 
[11348]</v>
      </c>
      <c r="AQ149" s="55" t="str">
        <f>[1]!obMake(AQ$15&amp;"-"&amp;ROW(),"String",O149)</f>
        <v>forward rec-149 
[7739]</v>
      </c>
      <c r="AR149" s="55" t="str">
        <f>[1]!obMake(AR$15&amp;"-"&amp;ROW(),"double",P149)</f>
        <v>spread rec-149 
[9441]</v>
      </c>
      <c r="AS149" s="55" t="str">
        <f>[1]!obMake(AS$15&amp;"-"&amp;ROW(),"String",Q149)</f>
        <v>discount rec-149 
[7457]</v>
      </c>
      <c r="AT149" s="55" t="str">
        <f>[1]!obCall(AT$15&amp;"-"&amp;ROW(),obLibs&amp;"net.finmath.time.ScheduleGenerator","createScheduleFromConventions",$H$8,$AG149,$AK149:$AL149,[1]!obMake("","String",$U149),[1]!obMake("","String",$V149),$H$9,[1]!obMake("","String",$L149),$H$10,[1]!obMake("","int",$X149),[1]!obMake("","int",$Y149))</f>
        <v>tenor pay-149 
[13155]</v>
      </c>
      <c r="AU149" s="55" t="str">
        <f>[1]!obMake(AU$15&amp;"-"&amp;ROW(),"String",Z149)</f>
        <v>forward pay-149 
[7738]</v>
      </c>
      <c r="AV149" s="55" t="str">
        <f>[1]!obMake(AV$15&amp;"-"&amp;ROW(),"double",AA149)</f>
        <v>spread pay-149 
[8413]</v>
      </c>
      <c r="AW149" s="55" t="str">
        <f>[1]!obMake(AW$15&amp;"-"&amp;ROW(),"String",AB149)</f>
        <v>disocunt pay-149 
[7456]</v>
      </c>
      <c r="AX149" s="55" t="str">
        <f>[1]!obMake(AX$15&amp;"-"&amp;ROW(),"String",AD149)</f>
        <v>calibration curve-149 
[7274]</v>
      </c>
      <c r="AY149" s="55" t="str">
        <f>[1]!obMake(AY$15&amp;"-"&amp;ROW(),"double",AE149)</f>
        <v>calibration time-149 
[11352]</v>
      </c>
      <c r="JJ149" s="14"/>
      <c r="JK149" s="14"/>
      <c r="JL149" s="14"/>
      <c r="JM149" s="14"/>
      <c r="JN149" s="14"/>
      <c r="JO149" s="14"/>
    </row>
    <row r="150" spans="1:275" ht="13.2" customHeight="1" x14ac:dyDescent="0.25">
      <c r="A150" s="48" t="str">
        <f t="shared" si="19"/>
        <v>forward-EUR-3M-USD-OIS-12Mx3M</v>
      </c>
      <c r="B150" s="49" t="str">
        <f>[1]!obMake("calibItem-"&amp;ROW(),obLibs&amp;"net.finmath.marketdata.calibration.CalibratedCurves$CalibrationSpec",AN150:AY150)</f>
        <v>calibItem-150 
[13969]</v>
      </c>
      <c r="C150" s="49">
        <f>[1]!obGet([1]!obCall("",[1]!obCall("",$B$11,"getCalibrationProductForSpec",B150),"getValue",[1]!obCall("",$B$11,"getModel")))</f>
        <v>7.7665704594538134E-15</v>
      </c>
      <c r="D150" s="14" t="str">
        <f t="shared" si="20"/>
        <v>forward-EUR-3M-USD-OIS-12Mx3M</v>
      </c>
      <c r="E150" s="14" t="s">
        <v>147</v>
      </c>
      <c r="F150" s="40">
        <v>2</v>
      </c>
      <c r="H150" s="40" t="s">
        <v>124</v>
      </c>
      <c r="I150" s="40" t="s">
        <v>43</v>
      </c>
      <c r="J150" s="40" t="s">
        <v>107</v>
      </c>
      <c r="K150" s="40" t="s">
        <v>108</v>
      </c>
      <c r="L150" s="40" t="s">
        <v>115</v>
      </c>
      <c r="M150" s="40">
        <v>0</v>
      </c>
      <c r="N150" s="40">
        <v>0</v>
      </c>
      <c r="O150" s="33" t="s">
        <v>156</v>
      </c>
      <c r="P150" s="51">
        <f t="shared" si="21"/>
        <v>3.5999999999999999E-3</v>
      </c>
      <c r="Q150" s="33" t="s">
        <v>157</v>
      </c>
      <c r="S150" s="40" t="s">
        <v>124</v>
      </c>
      <c r="T150" s="40" t="s">
        <v>43</v>
      </c>
      <c r="U150" s="40" t="s">
        <v>110</v>
      </c>
      <c r="V150" s="40" t="s">
        <v>148</v>
      </c>
      <c r="W150" s="40" t="s">
        <v>115</v>
      </c>
      <c r="X150" s="40">
        <v>0</v>
      </c>
      <c r="Y150" s="40">
        <v>0</v>
      </c>
      <c r="Z150" s="33" t="str">
        <f>""</f>
        <v/>
      </c>
      <c r="AA150" s="53"/>
      <c r="AB150" s="33" t="str">
        <f t="shared" si="22"/>
        <v>discount-EUR-USD-OIS-2</v>
      </c>
      <c r="AC150" s="53"/>
      <c r="AD150" s="33" t="str">
        <f t="shared" si="23"/>
        <v>forward-EUR-3M-USD-OIS</v>
      </c>
      <c r="AE150" s="54">
        <f>[1]!obGet([1]!obCall("",AP150,IF(OR(AD150=Q150,AD150=AB150),"getPayment","getFixing"),[1]!obMake("","int",[1]!obGet([1]!obCall("",AP150,"getNumberOfPeriods"))-1)))</f>
        <v>1.0136986301369864</v>
      </c>
      <c r="AG150" s="55" t="str">
        <f>[1]!obMake(AG$15&amp;"-"&amp;ROW(),"int",$F150)</f>
        <v>spot date-150 
[7736]</v>
      </c>
      <c r="AH150" s="55" t="str">
        <f>[1]!obMake(AH$15&amp;"-"&amp;ROW(),"String",$H150)</f>
        <v>start offset rec-150 
[9009]</v>
      </c>
      <c r="AI150" s="55" t="str">
        <f>[1]!obMake(AI$15&amp;"-"&amp;ROW(),"String",$I150)</f>
        <v>maturity rec-150 
[7455]</v>
      </c>
      <c r="AK150" s="55" t="str">
        <f>[1]!obMake(AK$15&amp;"-"&amp;ROW(),"String",$S150)</f>
        <v>start offset pay-150 
[7273]</v>
      </c>
      <c r="AL150" s="55" t="str">
        <f>[1]!obMake(AL$15&amp;"-"&amp;ROW(),"String",$T150)</f>
        <v>maturity pay-150 
[7735]</v>
      </c>
      <c r="AN150" s="55" t="str">
        <f>[1]!obMake(AN$15&amp;"-"&amp;ROW(),"String",D150)</f>
        <v>symbol-150 
[8351]</v>
      </c>
      <c r="AO150" s="55" t="str">
        <f>[1]!obMake(AO$15&amp;"-"&amp;ROW(),"String",E150)</f>
        <v>type-150 
[7454]</v>
      </c>
      <c r="AP150" s="55" t="str">
        <f>[1]!obCall(AP$15&amp;"-"&amp;ROW(),obLibs&amp;"net.finmath.time.ScheduleGenerator","createScheduleFromConventions",$H$8,$AG150,$AH150:$AI150,[1]!obMake("","String",$J150),[1]!obMake("","String",$K150),$H$9,[1]!obMake("","String",$L150),$H$10,[1]!obMake("","int",$M150),[1]!obMake("","int",$N150))</f>
        <v>tenor rec-150 
[13964]</v>
      </c>
      <c r="AQ150" s="55" t="str">
        <f>[1]!obMake(AQ$15&amp;"-"&amp;ROW(),"String",O150)</f>
        <v>forward rec-150 
[7734]</v>
      </c>
      <c r="AR150" s="55" t="str">
        <f>[1]!obMake(AR$15&amp;"-"&amp;ROW(),"double",P150)</f>
        <v>spread rec-150 
[8412]</v>
      </c>
      <c r="AS150" s="55" t="str">
        <f>[1]!obMake(AS$15&amp;"-"&amp;ROW(),"String",Q150)</f>
        <v>discount rec-150 
[7453]</v>
      </c>
      <c r="AT150" s="55" t="str">
        <f>[1]!obCall(AT$15&amp;"-"&amp;ROW(),obLibs&amp;"net.finmath.time.ScheduleGenerator","createScheduleFromConventions",$H$8,$AG150,$AK150:$AL150,[1]!obMake("","String",$U150),[1]!obMake("","String",$V150),$H$9,[1]!obMake("","String",$L150),$H$10,[1]!obMake("","int",$X150),[1]!obMake("","int",$Y150))</f>
        <v>tenor pay-150 
[12048]</v>
      </c>
      <c r="AU150" s="55" t="str">
        <f>[1]!obMake(AU$15&amp;"-"&amp;ROW(),"String",Z150)</f>
        <v>forward pay-150 
[7733]</v>
      </c>
      <c r="AV150" s="55" t="str">
        <f>[1]!obMake(AV$15&amp;"-"&amp;ROW(),"double",AA150)</f>
        <v>spread pay-150 
[7897]</v>
      </c>
      <c r="AW150" s="55" t="str">
        <f>[1]!obMake(AW$15&amp;"-"&amp;ROW(),"String",AB150)</f>
        <v>disocunt pay-150 
[7452]</v>
      </c>
      <c r="AX150" s="55" t="str">
        <f>[1]!obMake(AX$15&amp;"-"&amp;ROW(),"String",AD150)</f>
        <v>calibration curve-150 
[7272]</v>
      </c>
      <c r="AY150" s="55" t="str">
        <f>[1]!obMake(AY$15&amp;"-"&amp;ROW(),"double",AE150)</f>
        <v>calibration time-150 
[13968]</v>
      </c>
      <c r="JJ150" s="14"/>
      <c r="JK150" s="14"/>
      <c r="JL150" s="14"/>
      <c r="JM150" s="14"/>
      <c r="JN150" s="14"/>
      <c r="JO150" s="14"/>
    </row>
    <row r="151" spans="1:275" ht="13.2" customHeight="1" x14ac:dyDescent="0.25">
      <c r="A151" s="48" t="str">
        <f t="shared" si="19"/>
        <v>forward-EUR-3M-USD-OIS-15Mx3M</v>
      </c>
      <c r="B151" s="49" t="str">
        <f>[1]!obMake("calibItem-"&amp;ROW(),obLibs&amp;"net.finmath.marketdata.calibration.CalibratedCurves$CalibrationSpec",AN151:AY151)</f>
        <v>calibItem-151 
[13163]</v>
      </c>
      <c r="C151" s="49">
        <f>[1]!obGet([1]!obCall("",[1]!obCall("",$B$11,"getCalibrationProductForSpec",B151),"getValue",[1]!obCall("",$B$11,"getModel")))</f>
        <v>1.2049272632485491E-14</v>
      </c>
      <c r="D151" s="14" t="str">
        <f t="shared" si="20"/>
        <v>forward-EUR-3M-USD-OIS-15Mx3M</v>
      </c>
      <c r="E151" s="14" t="s">
        <v>147</v>
      </c>
      <c r="F151" s="40">
        <v>2</v>
      </c>
      <c r="H151" s="40" t="s">
        <v>126</v>
      </c>
      <c r="I151" s="40" t="s">
        <v>43</v>
      </c>
      <c r="J151" s="40" t="s">
        <v>107</v>
      </c>
      <c r="K151" s="40" t="s">
        <v>108</v>
      </c>
      <c r="L151" s="40" t="s">
        <v>115</v>
      </c>
      <c r="M151" s="40">
        <v>0</v>
      </c>
      <c r="N151" s="40">
        <v>0</v>
      </c>
      <c r="O151" s="33" t="s">
        <v>156</v>
      </c>
      <c r="P151" s="51">
        <f t="shared" si="21"/>
        <v>3.8999999999999998E-3</v>
      </c>
      <c r="Q151" s="33" t="s">
        <v>157</v>
      </c>
      <c r="S151" s="40" t="s">
        <v>124</v>
      </c>
      <c r="T151" s="40" t="s">
        <v>43</v>
      </c>
      <c r="U151" s="40" t="s">
        <v>110</v>
      </c>
      <c r="V151" s="40" t="s">
        <v>148</v>
      </c>
      <c r="W151" s="40" t="s">
        <v>115</v>
      </c>
      <c r="X151" s="40">
        <v>0</v>
      </c>
      <c r="Y151" s="40">
        <v>0</v>
      </c>
      <c r="Z151" s="33" t="str">
        <f>""</f>
        <v/>
      </c>
      <c r="AA151" s="53"/>
      <c r="AB151" s="33" t="str">
        <f t="shared" si="22"/>
        <v>discount-EUR-USD-OIS-2</v>
      </c>
      <c r="AC151" s="53"/>
      <c r="AD151" s="33" t="str">
        <f t="shared" si="23"/>
        <v>forward-EUR-3M-USD-OIS</v>
      </c>
      <c r="AE151" s="54">
        <f>[1]!obGet([1]!obCall("",AP151,IF(OR(AD151=Q151,AD151=AB151),"getPayment","getFixing"),[1]!obMake("","int",[1]!obGet([1]!obCall("",AP151,"getNumberOfPeriods"))-1)))</f>
        <v>1.2547945205479452</v>
      </c>
      <c r="AG151" s="55" t="str">
        <f>[1]!obMake(AG$15&amp;"-"&amp;ROW(),"int",$F151)</f>
        <v>spot date-151 
[7731]</v>
      </c>
      <c r="AH151" s="55" t="str">
        <f>[1]!obMake(AH$15&amp;"-"&amp;ROW(),"String",$H151)</f>
        <v>start offset rec-151 
[8944]</v>
      </c>
      <c r="AI151" s="55" t="str">
        <f>[1]!obMake(AI$15&amp;"-"&amp;ROW(),"String",$I151)</f>
        <v>maturity rec-151 
[7451]</v>
      </c>
      <c r="AK151" s="55" t="str">
        <f>[1]!obMake(AK$15&amp;"-"&amp;ROW(),"String",$S151)</f>
        <v>start offset pay-151 
[7271]</v>
      </c>
      <c r="AL151" s="55" t="str">
        <f>[1]!obMake(AL$15&amp;"-"&amp;ROW(),"String",$T151)</f>
        <v>maturity pay-151 
[7730]</v>
      </c>
      <c r="AN151" s="55" t="str">
        <f>[1]!obMake(AN$15&amp;"-"&amp;ROW(),"String",D151)</f>
        <v>symbol-151 
[8411]</v>
      </c>
      <c r="AO151" s="55" t="str">
        <f>[1]!obMake(AO$15&amp;"-"&amp;ROW(),"String",E151)</f>
        <v>type-151 
[7450]</v>
      </c>
      <c r="AP151" s="55" t="str">
        <f>[1]!obCall(AP$15&amp;"-"&amp;ROW(),obLibs&amp;"net.finmath.time.ScheduleGenerator","createScheduleFromConventions",$H$8,$AG151,$AH151:$AI151,[1]!obMake("","String",$J151),[1]!obMake("","String",$K151),$H$9,[1]!obMake("","String",$L151),$H$10,[1]!obMake("","int",$M151),[1]!obMake("","int",$N151))</f>
        <v>tenor rec-151 
[11338]</v>
      </c>
      <c r="AQ151" s="55" t="str">
        <f>[1]!obMake(AQ$15&amp;"-"&amp;ROW(),"String",O151)</f>
        <v>forward rec-151 
[7729]</v>
      </c>
      <c r="AR151" s="55" t="str">
        <f>[1]!obMake(AR$15&amp;"-"&amp;ROW(),"double",P151)</f>
        <v>spread rec-151 
[7896]</v>
      </c>
      <c r="AS151" s="55" t="str">
        <f>[1]!obMake(AS$15&amp;"-"&amp;ROW(),"String",Q151)</f>
        <v>discount rec-151 
[7449]</v>
      </c>
      <c r="AT151" s="55" t="str">
        <f>[1]!obCall(AT$15&amp;"-"&amp;ROW(),obLibs&amp;"net.finmath.time.ScheduleGenerator","createScheduleFromConventions",$H$8,$AG151,$AK151:$AL151,[1]!obMake("","String",$U151),[1]!obMake("","String",$V151),$H$9,[1]!obMake("","String",$L151),$H$10,[1]!obMake("","int",$X151),[1]!obMake("","int",$Y151))</f>
        <v>tenor pay-151 
[13162]</v>
      </c>
      <c r="AU151" s="55" t="str">
        <f>[1]!obMake(AU$15&amp;"-"&amp;ROW(),"String",Z151)</f>
        <v>forward pay-151 
[7728]</v>
      </c>
      <c r="AV151" s="55" t="str">
        <f>[1]!obMake(AV$15&amp;"-"&amp;ROW(),"double",AA151)</f>
        <v>spread pay-151 
[9008]</v>
      </c>
      <c r="AW151" s="55" t="str">
        <f>[1]!obMake(AW$15&amp;"-"&amp;ROW(),"String",AB151)</f>
        <v>disocunt pay-151 
[7448]</v>
      </c>
      <c r="AX151" s="55" t="str">
        <f>[1]!obMake(AX$15&amp;"-"&amp;ROW(),"String",AD151)</f>
        <v>calibration curve-151 
[7270]</v>
      </c>
      <c r="AY151" s="55" t="str">
        <f>[1]!obMake(AY$15&amp;"-"&amp;ROW(),"double",AE151)</f>
        <v>calibration time-151 
[11342]</v>
      </c>
      <c r="JJ151" s="14"/>
      <c r="JK151" s="14"/>
      <c r="JL151" s="14"/>
      <c r="JM151" s="14"/>
      <c r="JN151" s="14"/>
      <c r="JO151" s="14"/>
    </row>
    <row r="152" spans="1:275" ht="13.2" customHeight="1" x14ac:dyDescent="0.25">
      <c r="A152" s="48" t="str">
        <f t="shared" si="19"/>
        <v>forward-EUR-3M-USD-OIS-2Y</v>
      </c>
      <c r="B152" s="49" t="str">
        <f>[1]!obMake("calibItem-"&amp;ROW(),obLibs&amp;"net.finmath.marketdata.calibration.CalibratedCurves$CalibrationSpec",AN152:AY152)</f>
        <v>calibItem-152 
[13980]</v>
      </c>
      <c r="C152" s="49">
        <f>[1]!obGet([1]!obCall("",[1]!obCall("",$B$11,"getCalibrationProductForSpec",B152),"getValue",[1]!obCall("",$B$11,"getModel")))</f>
        <v>-1.4543921622589551E-14</v>
      </c>
      <c r="D152" s="14" t="str">
        <f t="shared" ref="D152:D191" si="24">AD152&amp;"-"&amp;I152</f>
        <v>forward-EUR-3M-USD-OIS-2Y</v>
      </c>
      <c r="E152" s="14" t="s">
        <v>125</v>
      </c>
      <c r="F152" s="40">
        <v>2</v>
      </c>
      <c r="H152" s="40" t="s">
        <v>105</v>
      </c>
      <c r="I152" s="40" t="s">
        <v>129</v>
      </c>
      <c r="J152" s="40" t="s">
        <v>149</v>
      </c>
      <c r="K152" s="40" t="s">
        <v>108</v>
      </c>
      <c r="L152" s="40" t="s">
        <v>109</v>
      </c>
      <c r="M152" s="40">
        <v>0</v>
      </c>
      <c r="N152" s="40">
        <v>0</v>
      </c>
      <c r="O152" s="33" t="s">
        <v>156</v>
      </c>
      <c r="P152" s="40">
        <v>0</v>
      </c>
      <c r="Q152" s="33" t="s">
        <v>157</v>
      </c>
      <c r="S152" s="40" t="s">
        <v>105</v>
      </c>
      <c r="T152" s="40" t="str">
        <f t="shared" ref="T152:T191" si="25">I152</f>
        <v>2Y</v>
      </c>
      <c r="U152" s="40" t="s">
        <v>110</v>
      </c>
      <c r="V152" s="40" t="s">
        <v>150</v>
      </c>
      <c r="W152" s="40" t="s">
        <v>109</v>
      </c>
      <c r="X152" s="40">
        <v>0</v>
      </c>
      <c r="Y152" s="40">
        <v>0</v>
      </c>
      <c r="Z152" s="33" t="str">
        <f>""</f>
        <v/>
      </c>
      <c r="AA152" s="51">
        <f t="shared" ref="AA152:AA167" si="26">AA60</f>
        <v>3.8E-3</v>
      </c>
      <c r="AB152" s="33" t="str">
        <f t="shared" si="22"/>
        <v>discount-EUR-USD-OIS-2</v>
      </c>
      <c r="AC152" s="53"/>
      <c r="AD152" s="33" t="str">
        <f t="shared" si="23"/>
        <v>forward-EUR-3M-USD-OIS</v>
      </c>
      <c r="AE152" s="54">
        <f>[1]!obGet([1]!obCall("",AP152,IF(OR(AD152=Q152,AD152=AB152),"getPayment","getFixing"),[1]!obMake("","int",[1]!obGet([1]!obCall("",AP152,"getNumberOfPeriods"))-1)))</f>
        <v>1.7616438356164383</v>
      </c>
      <c r="AG152" s="55" t="str">
        <f>[1]!obMake(AG$15&amp;"-"&amp;ROW(),"int",$F152)</f>
        <v>spot date-152 
[7726]</v>
      </c>
      <c r="AH152" s="55" t="str">
        <f>[1]!obMake(AH$15&amp;"-"&amp;ROW(),"String",$H152)</f>
        <v>start offset rec-152 
[8410]</v>
      </c>
      <c r="AI152" s="55" t="str">
        <f>[1]!obMake(AI$15&amp;"-"&amp;ROW(),"String",$I152)</f>
        <v>maturity rec-152 
[7447]</v>
      </c>
      <c r="AK152" s="55" t="str">
        <f>[1]!obMake(AK$15&amp;"-"&amp;ROW(),"String",$S152)</f>
        <v>start offset pay-152 
[7269]</v>
      </c>
      <c r="AL152" s="55" t="str">
        <f>[1]!obMake(AL$15&amp;"-"&amp;ROW(),"String",$T152)</f>
        <v>maturity pay-152 
[7725]</v>
      </c>
      <c r="AN152" s="55" t="str">
        <f>[1]!obMake(AN$15&amp;"-"&amp;ROW(),"String",D152)</f>
        <v>symbol-152 
[7895]</v>
      </c>
      <c r="AO152" s="55" t="str">
        <f>[1]!obMake(AO$15&amp;"-"&amp;ROW(),"String",E152)</f>
        <v>type-152 
[7446]</v>
      </c>
      <c r="AP152" s="55" t="str">
        <f>[1]!obCall(AP$15&amp;"-"&amp;ROW(),obLibs&amp;"net.finmath.time.ScheduleGenerator","createScheduleFromConventions",$H$8,$AG152,$AH152:$AI152,[1]!obMake("","String",$J152),[1]!obMake("","String",$K152),$H$9,[1]!obMake("","String",$L152),$H$10,[1]!obMake("","int",$M152),[1]!obMake("","int",$N152))</f>
        <v>tenor rec-152 
[13975]</v>
      </c>
      <c r="AQ152" s="55" t="str">
        <f>[1]!obMake(AQ$15&amp;"-"&amp;ROW(),"String",O152)</f>
        <v>forward rec-152 
[7724]</v>
      </c>
      <c r="AR152" s="55" t="str">
        <f>[1]!obMake(AR$15&amp;"-"&amp;ROW(),"double",P152)</f>
        <v>spread rec-152 
[9007]</v>
      </c>
      <c r="AS152" s="55" t="str">
        <f>[1]!obMake(AS$15&amp;"-"&amp;ROW(),"String",Q152)</f>
        <v>discount rec-152 
[7445]</v>
      </c>
      <c r="AT152" s="55" t="str">
        <f>[1]!obCall(AT$15&amp;"-"&amp;ROW(),obLibs&amp;"net.finmath.time.ScheduleGenerator","createScheduleFromConventions",$H$8,$AG152,$AK152:$AL152,[1]!obMake("","String",$U152),[1]!obMake("","String",$V152),$H$9,[1]!obMake("","String",$L152),$H$10,[1]!obMake("","int",$X152),[1]!obMake("","int",$Y152))</f>
        <v>tenor pay-152 
[12042]</v>
      </c>
      <c r="AU152" s="55" t="str">
        <f>[1]!obMake(AU$15&amp;"-"&amp;ROW(),"String",Z152)</f>
        <v>forward pay-152 
[7723]</v>
      </c>
      <c r="AV152" s="55" t="str">
        <f>[1]!obMake(AV$15&amp;"-"&amp;ROW(),"double",AA152)</f>
        <v>spread pay-152 
[9440]</v>
      </c>
      <c r="AW152" s="55" t="str">
        <f>[1]!obMake(AW$15&amp;"-"&amp;ROW(),"String",AB152)</f>
        <v>disocunt pay-152 
[7444]</v>
      </c>
      <c r="AX152" s="55" t="str">
        <f>[1]!obMake(AX$15&amp;"-"&amp;ROW(),"String",AD152)</f>
        <v>calibration curve-152 
[7268]</v>
      </c>
      <c r="AY152" s="55" t="str">
        <f>[1]!obMake(AY$15&amp;"-"&amp;ROW(),"double",AE152)</f>
        <v>calibration time-152 
[13979]</v>
      </c>
      <c r="JJ152" s="14"/>
      <c r="JK152" s="14"/>
      <c r="JL152" s="14"/>
      <c r="JM152" s="14"/>
      <c r="JN152" s="14"/>
      <c r="JO152" s="14"/>
    </row>
    <row r="153" spans="1:275" ht="13.2" customHeight="1" x14ac:dyDescent="0.25">
      <c r="A153" s="48" t="str">
        <f t="shared" si="19"/>
        <v>forward-EUR-3M-USD-OIS-3Y</v>
      </c>
      <c r="B153" s="49" t="str">
        <f>[1]!obMake("calibItem-"&amp;ROW(),obLibs&amp;"net.finmath.marketdata.calibration.CalibratedCurves$CalibrationSpec",AN153:AY153)</f>
        <v>calibItem-153 
[13170]</v>
      </c>
      <c r="C153" s="49">
        <f>[1]!obGet([1]!obCall("",[1]!obCall("",$B$11,"getCalibrationProductForSpec",B153),"getValue",[1]!obCall("",$B$11,"getModel")))</f>
        <v>1.5654144647214707E-14</v>
      </c>
      <c r="D153" s="14" t="str">
        <f t="shared" si="24"/>
        <v>forward-EUR-3M-USD-OIS-3Y</v>
      </c>
      <c r="E153" s="14" t="s">
        <v>125</v>
      </c>
      <c r="F153" s="40">
        <v>2</v>
      </c>
      <c r="H153" s="40" t="s">
        <v>105</v>
      </c>
      <c r="I153" s="40" t="s">
        <v>131</v>
      </c>
      <c r="J153" s="40" t="s">
        <v>149</v>
      </c>
      <c r="K153" s="40" t="s">
        <v>108</v>
      </c>
      <c r="L153" s="40" t="s">
        <v>109</v>
      </c>
      <c r="M153" s="40">
        <v>0</v>
      </c>
      <c r="N153" s="40">
        <v>0</v>
      </c>
      <c r="O153" s="33" t="s">
        <v>156</v>
      </c>
      <c r="P153" s="40">
        <v>0</v>
      </c>
      <c r="Q153" s="33" t="s">
        <v>157</v>
      </c>
      <c r="S153" s="40" t="s">
        <v>105</v>
      </c>
      <c r="T153" s="40" t="str">
        <f t="shared" si="25"/>
        <v>3Y</v>
      </c>
      <c r="U153" s="40" t="s">
        <v>110</v>
      </c>
      <c r="V153" s="40" t="s">
        <v>150</v>
      </c>
      <c r="W153" s="40" t="s">
        <v>109</v>
      </c>
      <c r="X153" s="40">
        <v>0</v>
      </c>
      <c r="Y153" s="40">
        <v>0</v>
      </c>
      <c r="Z153" s="33" t="str">
        <f>""</f>
        <v/>
      </c>
      <c r="AA153" s="51">
        <f t="shared" si="26"/>
        <v>4.8500000000000001E-3</v>
      </c>
      <c r="AB153" s="33" t="str">
        <f t="shared" si="22"/>
        <v>discount-EUR-USD-OIS-2</v>
      </c>
      <c r="AC153" s="53"/>
      <c r="AD153" s="33" t="str">
        <f t="shared" si="23"/>
        <v>forward-EUR-3M-USD-OIS</v>
      </c>
      <c r="AE153" s="54">
        <f>[1]!obGet([1]!obCall("",AP153,IF(OR(AD153=Q153,AD153=AB153),"getPayment","getFixing"),[1]!obMake("","int",[1]!obGet([1]!obCall("",AP153,"getNumberOfPeriods"))-1)))</f>
        <v>2.7589041095890412</v>
      </c>
      <c r="AG153" s="55" t="str">
        <f>[1]!obMake(AG$15&amp;"-"&amp;ROW(),"int",$F153)</f>
        <v>spot date-153 
[7721]</v>
      </c>
      <c r="AH153" s="55" t="str">
        <f>[1]!obMake(AH$15&amp;"-"&amp;ROW(),"String",$H153)</f>
        <v>start offset rec-153 
[7894]</v>
      </c>
      <c r="AI153" s="55" t="str">
        <f>[1]!obMake(AI$15&amp;"-"&amp;ROW(),"String",$I153)</f>
        <v>maturity rec-153 
[7443]</v>
      </c>
      <c r="AK153" s="55" t="str">
        <f>[1]!obMake(AK$15&amp;"-"&amp;ROW(),"String",$S153)</f>
        <v>start offset pay-153 
[7267]</v>
      </c>
      <c r="AL153" s="55" t="str">
        <f>[1]!obMake(AL$15&amp;"-"&amp;ROW(),"String",$T153)</f>
        <v>maturity pay-153 
[7720]</v>
      </c>
      <c r="AN153" s="55" t="str">
        <f>[1]!obMake(AN$15&amp;"-"&amp;ROW(),"String",D153)</f>
        <v>symbol-153 
[9006]</v>
      </c>
      <c r="AO153" s="55" t="str">
        <f>[1]!obMake(AO$15&amp;"-"&amp;ROW(),"String",E153)</f>
        <v>type-153 
[7442]</v>
      </c>
      <c r="AP153" s="55" t="str">
        <f>[1]!obCall(AP$15&amp;"-"&amp;ROW(),obLibs&amp;"net.finmath.time.ScheduleGenerator","createScheduleFromConventions",$H$8,$AG153,$AH153:$AI153,[1]!obMake("","String",$J153),[1]!obMake("","String",$K153),$H$9,[1]!obMake("","String",$L153),$H$10,[1]!obMake("","int",$M153),[1]!obMake("","int",$N153))</f>
        <v>tenor rec-153 
[11328]</v>
      </c>
      <c r="AQ153" s="55" t="str">
        <f>[1]!obMake(AQ$15&amp;"-"&amp;ROW(),"String",O153)</f>
        <v>forward rec-153 
[7719]</v>
      </c>
      <c r="AR153" s="55" t="str">
        <f>[1]!obMake(AR$15&amp;"-"&amp;ROW(),"double",P153)</f>
        <v>spread rec-153 
[9439]</v>
      </c>
      <c r="AS153" s="55" t="str">
        <f>[1]!obMake(AS$15&amp;"-"&amp;ROW(),"String",Q153)</f>
        <v>discount rec-153 
[7441]</v>
      </c>
      <c r="AT153" s="55" t="str">
        <f>[1]!obCall(AT$15&amp;"-"&amp;ROW(),obLibs&amp;"net.finmath.time.ScheduleGenerator","createScheduleFromConventions",$H$8,$AG153,$AK153:$AL153,[1]!obMake("","String",$U153),[1]!obMake("","String",$V153),$H$9,[1]!obMake("","String",$L153),$H$10,[1]!obMake("","int",$X153),[1]!obMake("","int",$Y153))</f>
        <v>tenor pay-153 
[13169]</v>
      </c>
      <c r="AU153" s="55" t="str">
        <f>[1]!obMake(AU$15&amp;"-"&amp;ROW(),"String",Z153)</f>
        <v>forward pay-153 
[7718]</v>
      </c>
      <c r="AV153" s="55" t="str">
        <f>[1]!obMake(AV$15&amp;"-"&amp;ROW(),"double",AA153)</f>
        <v>spread pay-153 
[8409]</v>
      </c>
      <c r="AW153" s="55" t="str">
        <f>[1]!obMake(AW$15&amp;"-"&amp;ROW(),"String",AB153)</f>
        <v>disocunt pay-153 
[7440]</v>
      </c>
      <c r="AX153" s="55" t="str">
        <f>[1]!obMake(AX$15&amp;"-"&amp;ROW(),"String",AD153)</f>
        <v>calibration curve-153 
[7266]</v>
      </c>
      <c r="AY153" s="55" t="str">
        <f>[1]!obMake(AY$15&amp;"-"&amp;ROW(),"double",AE153)</f>
        <v>calibration time-153 
[11332]</v>
      </c>
      <c r="JJ153" s="14"/>
      <c r="JK153" s="14"/>
      <c r="JL153" s="14"/>
      <c r="JM153" s="14"/>
      <c r="JN153" s="14"/>
      <c r="JO153" s="14"/>
    </row>
    <row r="154" spans="1:275" ht="13.2" customHeight="1" x14ac:dyDescent="0.25">
      <c r="A154" s="48" t="str">
        <f t="shared" si="19"/>
        <v>forward-EUR-3M-USD-OIS-4Y</v>
      </c>
      <c r="B154" s="49" t="str">
        <f>[1]!obMake("calibItem-"&amp;ROW(),obLibs&amp;"net.finmath.marketdata.calibration.CalibratedCurves$CalibrationSpec",AN154:AY154)</f>
        <v>calibItem-154 
[13991]</v>
      </c>
      <c r="C154" s="49">
        <f>[1]!obGet([1]!obCall("",[1]!obCall("",$B$11,"getCalibrationProductForSpec",B154),"getValue",[1]!obCall("",$B$11,"getModel")))</f>
        <v>-2.3092638912203256E-14</v>
      </c>
      <c r="D154" s="14" t="str">
        <f t="shared" si="24"/>
        <v>forward-EUR-3M-USD-OIS-4Y</v>
      </c>
      <c r="E154" s="14" t="s">
        <v>125</v>
      </c>
      <c r="F154" s="40">
        <v>2</v>
      </c>
      <c r="H154" s="40" t="s">
        <v>105</v>
      </c>
      <c r="I154" s="40" t="s">
        <v>132</v>
      </c>
      <c r="J154" s="40" t="s">
        <v>149</v>
      </c>
      <c r="K154" s="40" t="s">
        <v>108</v>
      </c>
      <c r="L154" s="40" t="s">
        <v>109</v>
      </c>
      <c r="M154" s="40">
        <v>0</v>
      </c>
      <c r="N154" s="40">
        <v>0</v>
      </c>
      <c r="O154" s="33" t="s">
        <v>156</v>
      </c>
      <c r="P154" s="40">
        <v>0</v>
      </c>
      <c r="Q154" s="33" t="s">
        <v>157</v>
      </c>
      <c r="S154" s="40" t="s">
        <v>105</v>
      </c>
      <c r="T154" s="40" t="str">
        <f t="shared" si="25"/>
        <v>4Y</v>
      </c>
      <c r="U154" s="40" t="s">
        <v>110</v>
      </c>
      <c r="V154" s="40" t="s">
        <v>150</v>
      </c>
      <c r="W154" s="40" t="s">
        <v>109</v>
      </c>
      <c r="X154" s="40">
        <v>0</v>
      </c>
      <c r="Y154" s="40">
        <v>0</v>
      </c>
      <c r="Z154" s="33" t="str">
        <f>""</f>
        <v/>
      </c>
      <c r="AA154" s="51">
        <f t="shared" si="26"/>
        <v>6.28E-3</v>
      </c>
      <c r="AB154" s="33" t="str">
        <f t="shared" si="22"/>
        <v>discount-EUR-USD-OIS-2</v>
      </c>
      <c r="AC154" s="53"/>
      <c r="AD154" s="33" t="str">
        <f t="shared" si="23"/>
        <v>forward-EUR-3M-USD-OIS</v>
      </c>
      <c r="AE154" s="54">
        <f>[1]!obGet([1]!obCall("",AP154,IF(OR(AD154=Q154,AD154=AB154),"getPayment","getFixing"),[1]!obMake("","int",[1]!obGet([1]!obCall("",AP154,"getNumberOfPeriods"))-1)))</f>
        <v>3.7561643835616438</v>
      </c>
      <c r="AG154" s="55" t="str">
        <f>[1]!obMake(AG$15&amp;"-"&amp;ROW(),"int",$F154)</f>
        <v>spot date-154 
[7716]</v>
      </c>
      <c r="AH154" s="55" t="str">
        <f>[1]!obMake(AH$15&amp;"-"&amp;ROW(),"String",$H154)</f>
        <v>start offset rec-154 
[9005]</v>
      </c>
      <c r="AI154" s="55" t="str">
        <f>[1]!obMake(AI$15&amp;"-"&amp;ROW(),"String",$I154)</f>
        <v>maturity rec-154 
[7439]</v>
      </c>
      <c r="AK154" s="55" t="str">
        <f>[1]!obMake(AK$15&amp;"-"&amp;ROW(),"String",$S154)</f>
        <v>start offset pay-154 
[7265]</v>
      </c>
      <c r="AL154" s="55" t="str">
        <f>[1]!obMake(AL$15&amp;"-"&amp;ROW(),"String",$T154)</f>
        <v>maturity pay-154 
[7715]</v>
      </c>
      <c r="AN154" s="55" t="str">
        <f>[1]!obMake(AN$15&amp;"-"&amp;ROW(),"String",D154)</f>
        <v>symbol-154 
[8943]</v>
      </c>
      <c r="AO154" s="55" t="str">
        <f>[1]!obMake(AO$15&amp;"-"&amp;ROW(),"String",E154)</f>
        <v>type-154 
[7438]</v>
      </c>
      <c r="AP154" s="55" t="str">
        <f>[1]!obCall(AP$15&amp;"-"&amp;ROW(),obLibs&amp;"net.finmath.time.ScheduleGenerator","createScheduleFromConventions",$H$8,$AG154,$AH154:$AI154,[1]!obMake("","String",$J154),[1]!obMake("","String",$K154),$H$9,[1]!obMake("","String",$L154),$H$10,[1]!obMake("","int",$M154),[1]!obMake("","int",$N154))</f>
        <v>tenor rec-154 
[13986]</v>
      </c>
      <c r="AQ154" s="55" t="str">
        <f>[1]!obMake(AQ$15&amp;"-"&amp;ROW(),"String",O154)</f>
        <v>forward rec-154 
[7714]</v>
      </c>
      <c r="AR154" s="55" t="str">
        <f>[1]!obMake(AR$15&amp;"-"&amp;ROW(),"double",P154)</f>
        <v>spread rec-154 
[8408]</v>
      </c>
      <c r="AS154" s="55" t="str">
        <f>[1]!obMake(AS$15&amp;"-"&amp;ROW(),"String",Q154)</f>
        <v>discount rec-154 
[7437]</v>
      </c>
      <c r="AT154" s="55" t="str">
        <f>[1]!obCall(AT$15&amp;"-"&amp;ROW(),obLibs&amp;"net.finmath.time.ScheduleGenerator","createScheduleFromConventions",$H$8,$AG154,$AK154:$AL154,[1]!obMake("","String",$U154),[1]!obMake("","String",$V154),$H$9,[1]!obMake("","String",$L154),$H$10,[1]!obMake("","int",$X154),[1]!obMake("","int",$Y154))</f>
        <v>tenor pay-154 
[12036]</v>
      </c>
      <c r="AU154" s="55" t="str">
        <f>[1]!obMake(AU$15&amp;"-"&amp;ROW(),"String",Z154)</f>
        <v>forward pay-154 
[7713]</v>
      </c>
      <c r="AV154" s="55" t="str">
        <f>[1]!obMake(AV$15&amp;"-"&amp;ROW(),"double",AA154)</f>
        <v>spread pay-154 
[7893]</v>
      </c>
      <c r="AW154" s="55" t="str">
        <f>[1]!obMake(AW$15&amp;"-"&amp;ROW(),"String",AB154)</f>
        <v>disocunt pay-154 
[7436]</v>
      </c>
      <c r="AX154" s="55" t="str">
        <f>[1]!obMake(AX$15&amp;"-"&amp;ROW(),"String",AD154)</f>
        <v>calibration curve-154 
[7264]</v>
      </c>
      <c r="AY154" s="55" t="str">
        <f>[1]!obMake(AY$15&amp;"-"&amp;ROW(),"double",AE154)</f>
        <v>calibration time-154 
[13990]</v>
      </c>
      <c r="JJ154" s="14"/>
      <c r="JK154" s="14"/>
      <c r="JL154" s="14"/>
      <c r="JM154" s="14"/>
      <c r="JN154" s="14"/>
      <c r="JO154" s="14"/>
    </row>
    <row r="155" spans="1:275" ht="13.2" customHeight="1" x14ac:dyDescent="0.25">
      <c r="A155" s="48" t="str">
        <f t="shared" si="19"/>
        <v>forward-EUR-3M-USD-OIS-5Y</v>
      </c>
      <c r="B155" s="49" t="str">
        <f>[1]!obMake("calibItem-"&amp;ROW(),obLibs&amp;"net.finmath.marketdata.calibration.CalibratedCurves$CalibrationSpec",AN155:AY155)</f>
        <v>calibItem-155 
[13177]</v>
      </c>
      <c r="C155" s="49">
        <f>[1]!obGet([1]!obCall("",[1]!obCall("",$B$11,"getCalibrationProductForSpec",B155),"getValue",[1]!obCall("",$B$11,"getModel")))</f>
        <v>3.6082248300317588E-14</v>
      </c>
      <c r="D155" s="14" t="str">
        <f t="shared" si="24"/>
        <v>forward-EUR-3M-USD-OIS-5Y</v>
      </c>
      <c r="E155" s="14" t="s">
        <v>125</v>
      </c>
      <c r="F155" s="40">
        <v>2</v>
      </c>
      <c r="H155" s="40" t="s">
        <v>105</v>
      </c>
      <c r="I155" s="40" t="s">
        <v>133</v>
      </c>
      <c r="J155" s="40" t="s">
        <v>149</v>
      </c>
      <c r="K155" s="40" t="s">
        <v>108</v>
      </c>
      <c r="L155" s="40" t="s">
        <v>109</v>
      </c>
      <c r="M155" s="40">
        <v>0</v>
      </c>
      <c r="N155" s="40">
        <v>0</v>
      </c>
      <c r="O155" s="33" t="s">
        <v>156</v>
      </c>
      <c r="P155" s="40">
        <v>0</v>
      </c>
      <c r="Q155" s="33" t="s">
        <v>157</v>
      </c>
      <c r="S155" s="40" t="s">
        <v>105</v>
      </c>
      <c r="T155" s="40" t="str">
        <f t="shared" si="25"/>
        <v>5Y</v>
      </c>
      <c r="U155" s="40" t="s">
        <v>110</v>
      </c>
      <c r="V155" s="40" t="s">
        <v>150</v>
      </c>
      <c r="W155" s="40" t="s">
        <v>109</v>
      </c>
      <c r="X155" s="40">
        <v>0</v>
      </c>
      <c r="Y155" s="40">
        <v>0</v>
      </c>
      <c r="Z155" s="33" t="str">
        <f>""</f>
        <v/>
      </c>
      <c r="AA155" s="51">
        <f t="shared" si="26"/>
        <v>8.1200000000000005E-3</v>
      </c>
      <c r="AB155" s="33" t="str">
        <f t="shared" si="22"/>
        <v>discount-EUR-USD-OIS-2</v>
      </c>
      <c r="AC155" s="53"/>
      <c r="AD155" s="33" t="str">
        <f t="shared" si="23"/>
        <v>forward-EUR-3M-USD-OIS</v>
      </c>
      <c r="AE155" s="54">
        <f>[1]!obGet([1]!obCall("",AP155,IF(OR(AD155=Q155,AD155=AB155),"getPayment","getFixing"),[1]!obMake("","int",[1]!obGet([1]!obCall("",AP155,"getNumberOfPeriods"))-1)))</f>
        <v>4.7589041095890412</v>
      </c>
      <c r="AG155" s="55" t="str">
        <f>[1]!obMake(AG$15&amp;"-"&amp;ROW(),"int",$F155)</f>
        <v>spot date-155 
[7711]</v>
      </c>
      <c r="AH155" s="55" t="str">
        <f>[1]!obMake(AH$15&amp;"-"&amp;ROW(),"String",$H155)</f>
        <v>start offset rec-155 
[8350]</v>
      </c>
      <c r="AI155" s="55" t="str">
        <f>[1]!obMake(AI$15&amp;"-"&amp;ROW(),"String",$I155)</f>
        <v>maturity rec-155 
[7435]</v>
      </c>
      <c r="AK155" s="55" t="str">
        <f>[1]!obMake(AK$15&amp;"-"&amp;ROW(),"String",$S155)</f>
        <v>start offset pay-155 
[7263]</v>
      </c>
      <c r="AL155" s="55" t="str">
        <f>[1]!obMake(AL$15&amp;"-"&amp;ROW(),"String",$T155)</f>
        <v>maturity pay-155 
[7710]</v>
      </c>
      <c r="AN155" s="55" t="str">
        <f>[1]!obMake(AN$15&amp;"-"&amp;ROW(),"String",D155)</f>
        <v>symbol-155 
[8407]</v>
      </c>
      <c r="AO155" s="55" t="str">
        <f>[1]!obMake(AO$15&amp;"-"&amp;ROW(),"String",E155)</f>
        <v>type-155 
[7434]</v>
      </c>
      <c r="AP155" s="55" t="str">
        <f>[1]!obCall(AP$15&amp;"-"&amp;ROW(),obLibs&amp;"net.finmath.time.ScheduleGenerator","createScheduleFromConventions",$H$8,$AG155,$AH155:$AI155,[1]!obMake("","String",$J155),[1]!obMake("","String",$K155),$H$9,[1]!obMake("","String",$L155),$H$10,[1]!obMake("","int",$M155),[1]!obMake("","int",$N155))</f>
        <v>tenor rec-155 
[11318]</v>
      </c>
      <c r="AQ155" s="55" t="str">
        <f>[1]!obMake(AQ$15&amp;"-"&amp;ROW(),"String",O155)</f>
        <v>forward rec-155 
[7709]</v>
      </c>
      <c r="AR155" s="55" t="str">
        <f>[1]!obMake(AR$15&amp;"-"&amp;ROW(),"double",P155)</f>
        <v>spread rec-155 
[7892]</v>
      </c>
      <c r="AS155" s="55" t="str">
        <f>[1]!obMake(AS$15&amp;"-"&amp;ROW(),"String",Q155)</f>
        <v>discount rec-155 
[7433]</v>
      </c>
      <c r="AT155" s="55" t="str">
        <f>[1]!obCall(AT$15&amp;"-"&amp;ROW(),obLibs&amp;"net.finmath.time.ScheduleGenerator","createScheduleFromConventions",$H$8,$AG155,$AK155:$AL155,[1]!obMake("","String",$U155),[1]!obMake("","String",$V155),$H$9,[1]!obMake("","String",$L155),$H$10,[1]!obMake("","int",$X155),[1]!obMake("","int",$Y155))</f>
        <v>tenor pay-155 
[13176]</v>
      </c>
      <c r="AU155" s="55" t="str">
        <f>[1]!obMake(AU$15&amp;"-"&amp;ROW(),"String",Z155)</f>
        <v>forward pay-155 
[7708]</v>
      </c>
      <c r="AV155" s="55" t="str">
        <f>[1]!obMake(AV$15&amp;"-"&amp;ROW(),"double",AA155)</f>
        <v>spread pay-155 
[9004]</v>
      </c>
      <c r="AW155" s="55" t="str">
        <f>[1]!obMake(AW$15&amp;"-"&amp;ROW(),"String",AB155)</f>
        <v>disocunt pay-155 
[7432]</v>
      </c>
      <c r="AX155" s="55" t="str">
        <f>[1]!obMake(AX$15&amp;"-"&amp;ROW(),"String",AD155)</f>
        <v>calibration curve-155 
[7262]</v>
      </c>
      <c r="AY155" s="55" t="str">
        <f>[1]!obMake(AY$15&amp;"-"&amp;ROW(),"double",AE155)</f>
        <v>calibration time-155 
[11322]</v>
      </c>
      <c r="JJ155" s="14"/>
      <c r="JK155" s="14"/>
      <c r="JL155" s="14"/>
      <c r="JM155" s="14"/>
      <c r="JN155" s="14"/>
      <c r="JO155" s="14"/>
    </row>
    <row r="156" spans="1:275" ht="13.2" customHeight="1" x14ac:dyDescent="0.25">
      <c r="A156" s="48" t="str">
        <f t="shared" si="19"/>
        <v>forward-EUR-3M-USD-OIS-6Y</v>
      </c>
      <c r="B156" s="49" t="str">
        <f>[1]!obMake("calibItem-"&amp;ROW(),obLibs&amp;"net.finmath.marketdata.calibration.CalibratedCurves$CalibrationSpec",AN156:AY156)</f>
        <v>calibItem-156 
[14002]</v>
      </c>
      <c r="C156" s="49">
        <f>[1]!obGet([1]!obCall("",[1]!obCall("",$B$11,"getCalibrationProductForSpec",B156),"getValue",[1]!obCall("",$B$11,"getModel")))</f>
        <v>-5.7509552675583109E-14</v>
      </c>
      <c r="D156" s="14" t="str">
        <f t="shared" si="24"/>
        <v>forward-EUR-3M-USD-OIS-6Y</v>
      </c>
      <c r="E156" s="14" t="s">
        <v>125</v>
      </c>
      <c r="F156" s="40">
        <v>2</v>
      </c>
      <c r="H156" s="40" t="s">
        <v>105</v>
      </c>
      <c r="I156" s="40" t="s">
        <v>134</v>
      </c>
      <c r="J156" s="40" t="s">
        <v>149</v>
      </c>
      <c r="K156" s="40" t="s">
        <v>108</v>
      </c>
      <c r="L156" s="40" t="s">
        <v>109</v>
      </c>
      <c r="M156" s="40">
        <v>0</v>
      </c>
      <c r="N156" s="40">
        <v>0</v>
      </c>
      <c r="O156" s="33" t="s">
        <v>156</v>
      </c>
      <c r="P156" s="40">
        <v>0</v>
      </c>
      <c r="Q156" s="33" t="s">
        <v>157</v>
      </c>
      <c r="S156" s="40" t="s">
        <v>105</v>
      </c>
      <c r="T156" s="40" t="str">
        <f t="shared" si="25"/>
        <v>6Y</v>
      </c>
      <c r="U156" s="40" t="s">
        <v>110</v>
      </c>
      <c r="V156" s="40" t="s">
        <v>150</v>
      </c>
      <c r="W156" s="40" t="s">
        <v>109</v>
      </c>
      <c r="X156" s="40">
        <v>0</v>
      </c>
      <c r="Y156" s="40">
        <v>0</v>
      </c>
      <c r="Z156" s="33" t="str">
        <f>""</f>
        <v/>
      </c>
      <c r="AA156" s="51">
        <f t="shared" si="26"/>
        <v>9.9799999999999993E-3</v>
      </c>
      <c r="AB156" s="33" t="str">
        <f t="shared" si="22"/>
        <v>discount-EUR-USD-OIS-2</v>
      </c>
      <c r="AC156" s="53"/>
      <c r="AD156" s="33" t="str">
        <f t="shared" si="23"/>
        <v>forward-EUR-3M-USD-OIS</v>
      </c>
      <c r="AE156" s="54">
        <f>[1]!obGet([1]!obCall("",AP156,IF(OR(AD156=Q156,AD156=AB156),"getPayment","getFixing"),[1]!obMake("","int",[1]!obGet([1]!obCall("",AP156,"getNumberOfPeriods"))-1)))</f>
        <v>5.7589041095890412</v>
      </c>
      <c r="AG156" s="55" t="str">
        <f>[1]!obMake(AG$15&amp;"-"&amp;ROW(),"int",$F156)</f>
        <v>spot date-156 
[7706]</v>
      </c>
      <c r="AH156" s="55" t="str">
        <f>[1]!obMake(AH$15&amp;"-"&amp;ROW(),"String",$H156)</f>
        <v>start offset rec-156 
[8406]</v>
      </c>
      <c r="AI156" s="55" t="str">
        <f>[1]!obMake(AI$15&amp;"-"&amp;ROW(),"String",$I156)</f>
        <v>maturity rec-156 
[7431]</v>
      </c>
      <c r="AK156" s="55" t="str">
        <f>[1]!obMake(AK$15&amp;"-"&amp;ROW(),"String",$S156)</f>
        <v>start offset pay-156 
[7261]</v>
      </c>
      <c r="AL156" s="55" t="str">
        <f>[1]!obMake(AL$15&amp;"-"&amp;ROW(),"String",$T156)</f>
        <v>maturity pay-156 
[7705]</v>
      </c>
      <c r="AN156" s="55" t="str">
        <f>[1]!obMake(AN$15&amp;"-"&amp;ROW(),"String",D156)</f>
        <v>symbol-156 
[7891]</v>
      </c>
      <c r="AO156" s="55" t="str">
        <f>[1]!obMake(AO$15&amp;"-"&amp;ROW(),"String",E156)</f>
        <v>type-156 
[7430]</v>
      </c>
      <c r="AP156" s="55" t="str">
        <f>[1]!obCall(AP$15&amp;"-"&amp;ROW(),obLibs&amp;"net.finmath.time.ScheduleGenerator","createScheduleFromConventions",$H$8,$AG156,$AH156:$AI156,[1]!obMake("","String",$J156),[1]!obMake("","String",$K156),$H$9,[1]!obMake("","String",$L156),$H$10,[1]!obMake("","int",$M156),[1]!obMake("","int",$N156))</f>
        <v>tenor rec-156 
[13997]</v>
      </c>
      <c r="AQ156" s="55" t="str">
        <f>[1]!obMake(AQ$15&amp;"-"&amp;ROW(),"String",O156)</f>
        <v>forward rec-156 
[7704]</v>
      </c>
      <c r="AR156" s="55" t="str">
        <f>[1]!obMake(AR$15&amp;"-"&amp;ROW(),"double",P156)</f>
        <v>spread rec-156 
[9003]</v>
      </c>
      <c r="AS156" s="55" t="str">
        <f>[1]!obMake(AS$15&amp;"-"&amp;ROW(),"String",Q156)</f>
        <v>discount rec-156 
[7429]</v>
      </c>
      <c r="AT156" s="55" t="str">
        <f>[1]!obCall(AT$15&amp;"-"&amp;ROW(),obLibs&amp;"net.finmath.time.ScheduleGenerator","createScheduleFromConventions",$H$8,$AG156,$AK156:$AL156,[1]!obMake("","String",$U156),[1]!obMake("","String",$V156),$H$9,[1]!obMake("","String",$L156),$H$10,[1]!obMake("","int",$X156),[1]!obMake("","int",$Y156))</f>
        <v>tenor pay-156 
[12030]</v>
      </c>
      <c r="AU156" s="55" t="str">
        <f>[1]!obMake(AU$15&amp;"-"&amp;ROW(),"String",Z156)</f>
        <v>forward pay-156 
[7703]</v>
      </c>
      <c r="AV156" s="55" t="str">
        <f>[1]!obMake(AV$15&amp;"-"&amp;ROW(),"double",AA156)</f>
        <v>spread pay-156 
[9438]</v>
      </c>
      <c r="AW156" s="55" t="str">
        <f>[1]!obMake(AW$15&amp;"-"&amp;ROW(),"String",AB156)</f>
        <v>disocunt pay-156 
[7428]</v>
      </c>
      <c r="AX156" s="55" t="str">
        <f>[1]!obMake(AX$15&amp;"-"&amp;ROW(),"String",AD156)</f>
        <v>calibration curve-156 
[7260]</v>
      </c>
      <c r="AY156" s="55" t="str">
        <f>[1]!obMake(AY$15&amp;"-"&amp;ROW(),"double",AE156)</f>
        <v>calibration time-156 
[14001]</v>
      </c>
      <c r="JJ156" s="14"/>
      <c r="JK156" s="14"/>
      <c r="JL156" s="14"/>
      <c r="JM156" s="14"/>
      <c r="JN156" s="14"/>
      <c r="JO156" s="14"/>
    </row>
    <row r="157" spans="1:275" ht="13.2" customHeight="1" x14ac:dyDescent="0.25">
      <c r="A157" s="48" t="str">
        <f t="shared" si="19"/>
        <v>forward-EUR-3M-USD-OIS-7Y</v>
      </c>
      <c r="B157" s="49" t="str">
        <f>[1]!obMake("calibItem-"&amp;ROW(),obLibs&amp;"net.finmath.marketdata.calibration.CalibratedCurves$CalibrationSpec",AN157:AY157)</f>
        <v>calibItem-157 
[13184]</v>
      </c>
      <c r="C157" s="49">
        <f>[1]!obGet([1]!obCall("",[1]!obCall("",$B$11,"getCalibrationProductForSpec",B157),"getValue",[1]!obCall("",$B$11,"getModel")))</f>
        <v>9.2259533346350509E-14</v>
      </c>
      <c r="D157" s="14" t="str">
        <f t="shared" si="24"/>
        <v>forward-EUR-3M-USD-OIS-7Y</v>
      </c>
      <c r="E157" s="14" t="s">
        <v>125</v>
      </c>
      <c r="F157" s="40">
        <v>2</v>
      </c>
      <c r="H157" s="40" t="s">
        <v>105</v>
      </c>
      <c r="I157" s="40" t="s">
        <v>135</v>
      </c>
      <c r="J157" s="40" t="s">
        <v>149</v>
      </c>
      <c r="K157" s="40" t="s">
        <v>108</v>
      </c>
      <c r="L157" s="40" t="s">
        <v>109</v>
      </c>
      <c r="M157" s="40">
        <v>0</v>
      </c>
      <c r="N157" s="40">
        <v>0</v>
      </c>
      <c r="O157" s="33" t="s">
        <v>156</v>
      </c>
      <c r="P157" s="40">
        <v>0</v>
      </c>
      <c r="Q157" s="33" t="s">
        <v>157</v>
      </c>
      <c r="S157" s="40" t="s">
        <v>105</v>
      </c>
      <c r="T157" s="40" t="str">
        <f t="shared" si="25"/>
        <v>7Y</v>
      </c>
      <c r="U157" s="40" t="s">
        <v>110</v>
      </c>
      <c r="V157" s="40" t="s">
        <v>150</v>
      </c>
      <c r="W157" s="40" t="s">
        <v>109</v>
      </c>
      <c r="X157" s="40">
        <v>0</v>
      </c>
      <c r="Y157" s="40">
        <v>0</v>
      </c>
      <c r="Z157" s="33" t="str">
        <f>""</f>
        <v/>
      </c>
      <c r="AA157" s="51">
        <f t="shared" si="26"/>
        <v>1.1679999999999999E-2</v>
      </c>
      <c r="AB157" s="33" t="str">
        <f t="shared" si="22"/>
        <v>discount-EUR-USD-OIS-2</v>
      </c>
      <c r="AC157" s="53"/>
      <c r="AD157" s="33" t="str">
        <f t="shared" si="23"/>
        <v>forward-EUR-3M-USD-OIS</v>
      </c>
      <c r="AE157" s="54">
        <f>[1]!obGet([1]!obCall("",AP157,IF(OR(AD157=Q157,AD157=AB157),"getPayment","getFixing"),[1]!obMake("","int",[1]!obGet([1]!obCall("",AP157,"getNumberOfPeriods"))-1)))</f>
        <v>6.7589041095890412</v>
      </c>
      <c r="AG157" s="55" t="str">
        <f>[1]!obMake(AG$15&amp;"-"&amp;ROW(),"int",$F157)</f>
        <v>spot date-157 
[7701]</v>
      </c>
      <c r="AH157" s="55" t="str">
        <f>[1]!obMake(AH$15&amp;"-"&amp;ROW(),"String",$H157)</f>
        <v>start offset rec-157 
[7890]</v>
      </c>
      <c r="AI157" s="55" t="str">
        <f>[1]!obMake(AI$15&amp;"-"&amp;ROW(),"String",$I157)</f>
        <v>maturity rec-157 
[7427]</v>
      </c>
      <c r="AK157" s="55" t="str">
        <f>[1]!obMake(AK$15&amp;"-"&amp;ROW(),"String",$S157)</f>
        <v>start offset pay-157 
[7259]</v>
      </c>
      <c r="AL157" s="55" t="str">
        <f>[1]!obMake(AL$15&amp;"-"&amp;ROW(),"String",$T157)</f>
        <v>maturity pay-157 
[7700]</v>
      </c>
      <c r="AN157" s="55" t="str">
        <f>[1]!obMake(AN$15&amp;"-"&amp;ROW(),"String",D157)</f>
        <v>symbol-157 
[9002]</v>
      </c>
      <c r="AO157" s="55" t="str">
        <f>[1]!obMake(AO$15&amp;"-"&amp;ROW(),"String",E157)</f>
        <v>type-157 
[7426]</v>
      </c>
      <c r="AP157" s="55" t="str">
        <f>[1]!obCall(AP$15&amp;"-"&amp;ROW(),obLibs&amp;"net.finmath.time.ScheduleGenerator","createScheduleFromConventions",$H$8,$AG157,$AH157:$AI157,[1]!obMake("","String",$J157),[1]!obMake("","String",$K157),$H$9,[1]!obMake("","String",$L157),$H$10,[1]!obMake("","int",$M157),[1]!obMake("","int",$N157))</f>
        <v>tenor rec-157 
[11308]</v>
      </c>
      <c r="AQ157" s="55" t="str">
        <f>[1]!obMake(AQ$15&amp;"-"&amp;ROW(),"String",O157)</f>
        <v>forward rec-157 
[7699]</v>
      </c>
      <c r="AR157" s="55" t="str">
        <f>[1]!obMake(AR$15&amp;"-"&amp;ROW(),"double",P157)</f>
        <v>spread rec-157 
[8349]</v>
      </c>
      <c r="AS157" s="55" t="str">
        <f>[1]!obMake(AS$15&amp;"-"&amp;ROW(),"String",Q157)</f>
        <v>discount rec-157 
[7425]</v>
      </c>
      <c r="AT157" s="55" t="str">
        <f>[1]!obCall(AT$15&amp;"-"&amp;ROW(),obLibs&amp;"net.finmath.time.ScheduleGenerator","createScheduleFromConventions",$H$8,$AG157,$AK157:$AL157,[1]!obMake("","String",$U157),[1]!obMake("","String",$V157),$H$9,[1]!obMake("","String",$L157),$H$10,[1]!obMake("","int",$X157),[1]!obMake("","int",$Y157))</f>
        <v>tenor pay-157 
[13183]</v>
      </c>
      <c r="AU157" s="55" t="str">
        <f>[1]!obMake(AU$15&amp;"-"&amp;ROW(),"String",Z157)</f>
        <v>forward pay-157 
[7698]</v>
      </c>
      <c r="AV157" s="55" t="str">
        <f>[1]!obMake(AV$15&amp;"-"&amp;ROW(),"double",AA157)</f>
        <v>spread pay-157 
[8405]</v>
      </c>
      <c r="AW157" s="55" t="str">
        <f>[1]!obMake(AW$15&amp;"-"&amp;ROW(),"String",AB157)</f>
        <v>disocunt pay-157 
[7424]</v>
      </c>
      <c r="AX157" s="55" t="str">
        <f>[1]!obMake(AX$15&amp;"-"&amp;ROW(),"String",AD157)</f>
        <v>calibration curve-157 
[7258]</v>
      </c>
      <c r="AY157" s="55" t="str">
        <f>[1]!obMake(AY$15&amp;"-"&amp;ROW(),"double",AE157)</f>
        <v>calibration time-157 
[11312]</v>
      </c>
      <c r="JJ157" s="14"/>
      <c r="JK157" s="14"/>
      <c r="JL157" s="14"/>
      <c r="JM157" s="14"/>
      <c r="JN157" s="14"/>
      <c r="JO157" s="14"/>
    </row>
    <row r="158" spans="1:275" ht="13.2" customHeight="1" x14ac:dyDescent="0.25">
      <c r="A158" s="48" t="str">
        <f t="shared" si="19"/>
        <v>forward-EUR-3M-USD-OIS-8Y</v>
      </c>
      <c r="B158" s="49" t="str">
        <f>[1]!obMake("calibItem-"&amp;ROW(),obLibs&amp;"net.finmath.marketdata.calibration.CalibratedCurves$CalibrationSpec",AN158:AY158)</f>
        <v>calibItem-158 
[14013]</v>
      </c>
      <c r="C158" s="49">
        <f>[1]!obGet([1]!obCall("",[1]!obCall("",$B$11,"getCalibrationProductForSpec",B158),"getValue",[1]!obCall("",$B$11,"getModel")))</f>
        <v>-1.5132339825640884E-13</v>
      </c>
      <c r="D158" s="14" t="str">
        <f t="shared" si="24"/>
        <v>forward-EUR-3M-USD-OIS-8Y</v>
      </c>
      <c r="E158" s="14" t="s">
        <v>125</v>
      </c>
      <c r="F158" s="40">
        <v>2</v>
      </c>
      <c r="H158" s="40" t="s">
        <v>105</v>
      </c>
      <c r="I158" s="40" t="s">
        <v>136</v>
      </c>
      <c r="J158" s="40" t="s">
        <v>149</v>
      </c>
      <c r="K158" s="40" t="s">
        <v>108</v>
      </c>
      <c r="L158" s="40" t="s">
        <v>109</v>
      </c>
      <c r="M158" s="40">
        <v>0</v>
      </c>
      <c r="N158" s="40">
        <v>0</v>
      </c>
      <c r="O158" s="33" t="s">
        <v>156</v>
      </c>
      <c r="P158" s="40">
        <v>0</v>
      </c>
      <c r="Q158" s="33" t="s">
        <v>157</v>
      </c>
      <c r="S158" s="40" t="s">
        <v>105</v>
      </c>
      <c r="T158" s="40" t="str">
        <f t="shared" si="25"/>
        <v>8Y</v>
      </c>
      <c r="U158" s="40" t="s">
        <v>110</v>
      </c>
      <c r="V158" s="40" t="s">
        <v>150</v>
      </c>
      <c r="W158" s="40" t="s">
        <v>109</v>
      </c>
      <c r="X158" s="40">
        <v>0</v>
      </c>
      <c r="Y158" s="40">
        <v>0</v>
      </c>
      <c r="Z158" s="33" t="str">
        <f>""</f>
        <v/>
      </c>
      <c r="AA158" s="51">
        <f t="shared" si="26"/>
        <v>1.316E-2</v>
      </c>
      <c r="AB158" s="33" t="str">
        <f t="shared" si="22"/>
        <v>discount-EUR-USD-OIS-2</v>
      </c>
      <c r="AC158" s="53"/>
      <c r="AD158" s="33" t="str">
        <f t="shared" si="23"/>
        <v>forward-EUR-3M-USD-OIS</v>
      </c>
      <c r="AE158" s="54">
        <f>[1]!obGet([1]!obCall("",AP158,IF(OR(AD158=Q158,AD158=AB158),"getPayment","getFixing"),[1]!obMake("","int",[1]!obGet([1]!obCall("",AP158,"getNumberOfPeriods"))-1)))</f>
        <v>7.7643835616438359</v>
      </c>
      <c r="AG158" s="55" t="str">
        <f>[1]!obMake(AG$15&amp;"-"&amp;ROW(),"int",$F158)</f>
        <v>spot date-158 
[7696]</v>
      </c>
      <c r="AH158" s="55" t="str">
        <f>[1]!obMake(AH$15&amp;"-"&amp;ROW(),"String",$H158)</f>
        <v>start offset rec-158 
[9001]</v>
      </c>
      <c r="AI158" s="55" t="str">
        <f>[1]!obMake(AI$15&amp;"-"&amp;ROW(),"String",$I158)</f>
        <v>maturity rec-158 
[7423]</v>
      </c>
      <c r="AK158" s="55" t="str">
        <f>[1]!obMake(AK$15&amp;"-"&amp;ROW(),"String",$S158)</f>
        <v>start offset pay-158 
[7257]</v>
      </c>
      <c r="AL158" s="55" t="str">
        <f>[1]!obMake(AL$15&amp;"-"&amp;ROW(),"String",$T158)</f>
        <v>maturity pay-158 
[7695]</v>
      </c>
      <c r="AN158" s="55" t="str">
        <f>[1]!obMake(AN$15&amp;"-"&amp;ROW(),"String",D158)</f>
        <v>symbol-158 
[9437]</v>
      </c>
      <c r="AO158" s="55" t="str">
        <f>[1]!obMake(AO$15&amp;"-"&amp;ROW(),"String",E158)</f>
        <v>type-158 
[7422]</v>
      </c>
      <c r="AP158" s="55" t="str">
        <f>[1]!obCall(AP$15&amp;"-"&amp;ROW(),obLibs&amp;"net.finmath.time.ScheduleGenerator","createScheduleFromConventions",$H$8,$AG158,$AH158:$AI158,[1]!obMake("","String",$J158),[1]!obMake("","String",$K158),$H$9,[1]!obMake("","String",$L158),$H$10,[1]!obMake("","int",$M158),[1]!obMake("","int",$N158))</f>
        <v>tenor rec-158 
[14008]</v>
      </c>
      <c r="AQ158" s="55" t="str">
        <f>[1]!obMake(AQ$15&amp;"-"&amp;ROW(),"String",O158)</f>
        <v>forward rec-158 
[7694]</v>
      </c>
      <c r="AR158" s="55" t="str">
        <f>[1]!obMake(AR$15&amp;"-"&amp;ROW(),"double",P158)</f>
        <v>spread rec-158 
[8404]</v>
      </c>
      <c r="AS158" s="55" t="str">
        <f>[1]!obMake(AS$15&amp;"-"&amp;ROW(),"String",Q158)</f>
        <v>discount rec-158 
[7421]</v>
      </c>
      <c r="AT158" s="55" t="str">
        <f>[1]!obCall(AT$15&amp;"-"&amp;ROW(),obLibs&amp;"net.finmath.time.ScheduleGenerator","createScheduleFromConventions",$H$8,$AG158,$AK158:$AL158,[1]!obMake("","String",$U158),[1]!obMake("","String",$V158),$H$9,[1]!obMake("","String",$L158),$H$10,[1]!obMake("","int",$X158),[1]!obMake("","int",$Y158))</f>
        <v>tenor pay-158 
[12024]</v>
      </c>
      <c r="AU158" s="55" t="str">
        <f>[1]!obMake(AU$15&amp;"-"&amp;ROW(),"String",Z158)</f>
        <v>forward pay-158 
[7693]</v>
      </c>
      <c r="AV158" s="55" t="str">
        <f>[1]!obMake(AV$15&amp;"-"&amp;ROW(),"double",AA158)</f>
        <v>spread pay-158 
[7889]</v>
      </c>
      <c r="AW158" s="55" t="str">
        <f>[1]!obMake(AW$15&amp;"-"&amp;ROW(),"String",AB158)</f>
        <v>disocunt pay-158 
[7420]</v>
      </c>
      <c r="AX158" s="55" t="str">
        <f>[1]!obMake(AX$15&amp;"-"&amp;ROW(),"String",AD158)</f>
        <v>calibration curve-158 
[7256]</v>
      </c>
      <c r="AY158" s="55" t="str">
        <f>[1]!obMake(AY$15&amp;"-"&amp;ROW(),"double",AE158)</f>
        <v>calibration time-158 
[14012]</v>
      </c>
      <c r="JJ158" s="14"/>
      <c r="JK158" s="14"/>
      <c r="JL158" s="14"/>
      <c r="JM158" s="14"/>
      <c r="JN158" s="14"/>
      <c r="JO158" s="14"/>
    </row>
    <row r="159" spans="1:275" ht="13.2" customHeight="1" x14ac:dyDescent="0.25">
      <c r="A159" s="48" t="str">
        <f t="shared" si="19"/>
        <v>forward-EUR-3M-USD-OIS-9Y</v>
      </c>
      <c r="B159" s="49" t="str">
        <f>[1]!obMake("calibItem-"&amp;ROW(),obLibs&amp;"net.finmath.marketdata.calibration.CalibratedCurves$CalibrationSpec",AN159:AY159)</f>
        <v>calibItem-159 
[13191]</v>
      </c>
      <c r="C159" s="49">
        <f>[1]!obGet([1]!obCall("",[1]!obCall("",$B$11,"getCalibrationProductForSpec",B159),"getValue",[1]!obCall("",$B$11,"getModel")))</f>
        <v>2.4635848916432224E-13</v>
      </c>
      <c r="D159" s="14" t="str">
        <f t="shared" si="24"/>
        <v>forward-EUR-3M-USD-OIS-9Y</v>
      </c>
      <c r="E159" s="14" t="s">
        <v>125</v>
      </c>
      <c r="F159" s="40">
        <v>2</v>
      </c>
      <c r="H159" s="40" t="s">
        <v>105</v>
      </c>
      <c r="I159" s="40" t="s">
        <v>137</v>
      </c>
      <c r="J159" s="40" t="s">
        <v>149</v>
      </c>
      <c r="K159" s="40" t="s">
        <v>108</v>
      </c>
      <c r="L159" s="40" t="s">
        <v>109</v>
      </c>
      <c r="M159" s="40">
        <v>0</v>
      </c>
      <c r="N159" s="40">
        <v>0</v>
      </c>
      <c r="O159" s="33" t="s">
        <v>156</v>
      </c>
      <c r="P159" s="40">
        <v>0</v>
      </c>
      <c r="Q159" s="33" t="s">
        <v>157</v>
      </c>
      <c r="S159" s="40" t="s">
        <v>105</v>
      </c>
      <c r="T159" s="40" t="str">
        <f t="shared" si="25"/>
        <v>9Y</v>
      </c>
      <c r="U159" s="40" t="s">
        <v>110</v>
      </c>
      <c r="V159" s="40" t="s">
        <v>150</v>
      </c>
      <c r="W159" s="40" t="s">
        <v>109</v>
      </c>
      <c r="X159" s="40">
        <v>0</v>
      </c>
      <c r="Y159" s="40">
        <v>0</v>
      </c>
      <c r="Z159" s="33" t="str">
        <f>""</f>
        <v/>
      </c>
      <c r="AA159" s="51">
        <f t="shared" si="26"/>
        <v>1.4420000000000001E-2</v>
      </c>
      <c r="AB159" s="33" t="str">
        <f t="shared" si="22"/>
        <v>discount-EUR-USD-OIS-2</v>
      </c>
      <c r="AC159" s="53"/>
      <c r="AD159" s="33" t="str">
        <f t="shared" si="23"/>
        <v>forward-EUR-3M-USD-OIS</v>
      </c>
      <c r="AE159" s="54">
        <f>[1]!obGet([1]!obCall("",AP159,IF(OR(AD159=Q159,AD159=AB159),"getPayment","getFixing"),[1]!obMake("","int",[1]!obGet([1]!obCall("",AP159,"getNumberOfPeriods"))-1)))</f>
        <v>8.7616438356164377</v>
      </c>
      <c r="AG159" s="55" t="str">
        <f>[1]!obMake(AG$15&amp;"-"&amp;ROW(),"int",$F159)</f>
        <v>spot date-159 
[7691]</v>
      </c>
      <c r="AH159" s="55" t="str">
        <f>[1]!obMake(AH$15&amp;"-"&amp;ROW(),"String",$H159)</f>
        <v>start offset rec-159 
[8942]</v>
      </c>
      <c r="AI159" s="55" t="str">
        <f>[1]!obMake(AI$15&amp;"-"&amp;ROW(),"String",$I159)</f>
        <v>maturity rec-159 
[7419]</v>
      </c>
      <c r="AK159" s="55" t="str">
        <f>[1]!obMake(AK$15&amp;"-"&amp;ROW(),"String",$S159)</f>
        <v>start offset pay-159 
[7255]</v>
      </c>
      <c r="AL159" s="55" t="str">
        <f>[1]!obMake(AL$15&amp;"-"&amp;ROW(),"String",$T159)</f>
        <v>maturity pay-159 
[7690]</v>
      </c>
      <c r="AN159" s="55" t="str">
        <f>[1]!obMake(AN$15&amp;"-"&amp;ROW(),"String",D159)</f>
        <v>symbol-159 
[8403]</v>
      </c>
      <c r="AO159" s="55" t="str">
        <f>[1]!obMake(AO$15&amp;"-"&amp;ROW(),"String",E159)</f>
        <v>type-159 
[7418]</v>
      </c>
      <c r="AP159" s="55" t="str">
        <f>[1]!obCall(AP$15&amp;"-"&amp;ROW(),obLibs&amp;"net.finmath.time.ScheduleGenerator","createScheduleFromConventions",$H$8,$AG159,$AH159:$AI159,[1]!obMake("","String",$J159),[1]!obMake("","String",$K159),$H$9,[1]!obMake("","String",$L159),$H$10,[1]!obMake("","int",$M159),[1]!obMake("","int",$N159))</f>
        <v>tenor rec-159 
[11298]</v>
      </c>
      <c r="AQ159" s="55" t="str">
        <f>[1]!obMake(AQ$15&amp;"-"&amp;ROW(),"String",O159)</f>
        <v>forward rec-159 
[7689]</v>
      </c>
      <c r="AR159" s="55" t="str">
        <f>[1]!obMake(AR$15&amp;"-"&amp;ROW(),"double",P159)</f>
        <v>spread rec-159 
[7888]</v>
      </c>
      <c r="AS159" s="55" t="str">
        <f>[1]!obMake(AS$15&amp;"-"&amp;ROW(),"String",Q159)</f>
        <v>discount rec-159 
[7417]</v>
      </c>
      <c r="AT159" s="55" t="str">
        <f>[1]!obCall(AT$15&amp;"-"&amp;ROW(),obLibs&amp;"net.finmath.time.ScheduleGenerator","createScheduleFromConventions",$H$8,$AG159,$AK159:$AL159,[1]!obMake("","String",$U159),[1]!obMake("","String",$V159),$H$9,[1]!obMake("","String",$L159),$H$10,[1]!obMake("","int",$X159),[1]!obMake("","int",$Y159))</f>
        <v>tenor pay-159 
[13190]</v>
      </c>
      <c r="AU159" s="55" t="str">
        <f>[1]!obMake(AU$15&amp;"-"&amp;ROW(),"String",Z159)</f>
        <v>forward pay-159 
[7688]</v>
      </c>
      <c r="AV159" s="55" t="str">
        <f>[1]!obMake(AV$15&amp;"-"&amp;ROW(),"double",AA159)</f>
        <v>spread pay-159 
[9000]</v>
      </c>
      <c r="AW159" s="55" t="str">
        <f>[1]!obMake(AW$15&amp;"-"&amp;ROW(),"String",AB159)</f>
        <v>disocunt pay-159 
[7416]</v>
      </c>
      <c r="AX159" s="55" t="str">
        <f>[1]!obMake(AX$15&amp;"-"&amp;ROW(),"String",AD159)</f>
        <v>calibration curve-159 
[7254]</v>
      </c>
      <c r="AY159" s="55" t="str">
        <f>[1]!obMake(AY$15&amp;"-"&amp;ROW(),"double",AE159)</f>
        <v>calibration time-159 
[11302]</v>
      </c>
      <c r="JJ159" s="14"/>
      <c r="JK159" s="14"/>
      <c r="JL159" s="14"/>
      <c r="JM159" s="14"/>
      <c r="JN159" s="14"/>
      <c r="JO159" s="14"/>
    </row>
    <row r="160" spans="1:275" ht="13.2" customHeight="1" x14ac:dyDescent="0.25">
      <c r="A160" s="48" t="str">
        <f t="shared" si="19"/>
        <v>forward-EUR-3M-USD-OIS-10Y</v>
      </c>
      <c r="B160" s="49" t="str">
        <f>[1]!obMake("calibItem-"&amp;ROW(),obLibs&amp;"net.finmath.marketdata.calibration.CalibratedCurves$CalibrationSpec",AN160:AY160)</f>
        <v>calibItem-160 
[14024]</v>
      </c>
      <c r="C160" s="49">
        <f>[1]!obGet([1]!obCall("",[1]!obCall("",$B$11,"getCalibrationProductForSpec",B160),"getValue",[1]!obCall("",$B$11,"getModel")))</f>
        <v>-2.5723867480564877E-13</v>
      </c>
      <c r="D160" s="14" t="str">
        <f t="shared" si="24"/>
        <v>forward-EUR-3M-USD-OIS-10Y</v>
      </c>
      <c r="E160" s="14" t="s">
        <v>125</v>
      </c>
      <c r="F160" s="40">
        <v>2</v>
      </c>
      <c r="H160" s="40" t="s">
        <v>105</v>
      </c>
      <c r="I160" s="40" t="s">
        <v>138</v>
      </c>
      <c r="J160" s="40" t="s">
        <v>149</v>
      </c>
      <c r="K160" s="40" t="s">
        <v>108</v>
      </c>
      <c r="L160" s="40" t="s">
        <v>109</v>
      </c>
      <c r="M160" s="40">
        <v>0</v>
      </c>
      <c r="N160" s="40">
        <v>0</v>
      </c>
      <c r="O160" s="33" t="s">
        <v>156</v>
      </c>
      <c r="P160" s="40">
        <v>0</v>
      </c>
      <c r="Q160" s="33" t="s">
        <v>157</v>
      </c>
      <c r="S160" s="40" t="s">
        <v>105</v>
      </c>
      <c r="T160" s="40" t="str">
        <f t="shared" si="25"/>
        <v>10Y</v>
      </c>
      <c r="U160" s="40" t="s">
        <v>110</v>
      </c>
      <c r="V160" s="40" t="s">
        <v>150</v>
      </c>
      <c r="W160" s="40" t="s">
        <v>109</v>
      </c>
      <c r="X160" s="40">
        <v>0</v>
      </c>
      <c r="Y160" s="40">
        <v>0</v>
      </c>
      <c r="Z160" s="33" t="str">
        <f>""</f>
        <v/>
      </c>
      <c r="AA160" s="51">
        <f t="shared" si="26"/>
        <v>1.5570000000000001E-2</v>
      </c>
      <c r="AB160" s="33" t="str">
        <f t="shared" si="22"/>
        <v>discount-EUR-USD-OIS-2</v>
      </c>
      <c r="AC160" s="53"/>
      <c r="AD160" s="33" t="str">
        <f t="shared" si="23"/>
        <v>forward-EUR-3M-USD-OIS</v>
      </c>
      <c r="AE160" s="54">
        <f>[1]!obGet([1]!obCall("",AP160,IF(OR(AD160=Q160,AD160=AB160),"getPayment","getFixing"),[1]!obMake("","int",[1]!obGet([1]!obCall("",AP160,"getNumberOfPeriods"))-1)))</f>
        <v>9.7616438356164377</v>
      </c>
      <c r="AG160" s="55" t="str">
        <f>[1]!obMake(AG$15&amp;"-"&amp;ROW(),"int",$F160)</f>
        <v>spot date-160 
[7686]</v>
      </c>
      <c r="AH160" s="55" t="str">
        <f>[1]!obMake(AH$15&amp;"-"&amp;ROW(),"String",$H160)</f>
        <v>start offset rec-160 
[8402]</v>
      </c>
      <c r="AI160" s="55" t="str">
        <f>[1]!obMake(AI$15&amp;"-"&amp;ROW(),"String",$I160)</f>
        <v>maturity rec-160 
[7415]</v>
      </c>
      <c r="AK160" s="55" t="str">
        <f>[1]!obMake(AK$15&amp;"-"&amp;ROW(),"String",$S160)</f>
        <v>start offset pay-160 
[7253]</v>
      </c>
      <c r="AL160" s="55" t="str">
        <f>[1]!obMake(AL$15&amp;"-"&amp;ROW(),"String",$T160)</f>
        <v>maturity pay-160 
[7685]</v>
      </c>
      <c r="AN160" s="55" t="str">
        <f>[1]!obMake(AN$15&amp;"-"&amp;ROW(),"String",D160)</f>
        <v>symbol-160 
[7887]</v>
      </c>
      <c r="AO160" s="55" t="str">
        <f>[1]!obMake(AO$15&amp;"-"&amp;ROW(),"String",E160)</f>
        <v>type-160 
[7414]</v>
      </c>
      <c r="AP160" s="55" t="str">
        <f>[1]!obCall(AP$15&amp;"-"&amp;ROW(),obLibs&amp;"net.finmath.time.ScheduleGenerator","createScheduleFromConventions",$H$8,$AG160,$AH160:$AI160,[1]!obMake("","String",$J160),[1]!obMake("","String",$K160),$H$9,[1]!obMake("","String",$L160),$H$10,[1]!obMake("","int",$M160),[1]!obMake("","int",$N160))</f>
        <v>tenor rec-160 
[14019]</v>
      </c>
      <c r="AQ160" s="55" t="str">
        <f>[1]!obMake(AQ$15&amp;"-"&amp;ROW(),"String",O160)</f>
        <v>forward rec-160 
[7684]</v>
      </c>
      <c r="AR160" s="55" t="str">
        <f>[1]!obMake(AR$15&amp;"-"&amp;ROW(),"double",P160)</f>
        <v>spread rec-160 
[8999]</v>
      </c>
      <c r="AS160" s="55" t="str">
        <f>[1]!obMake(AS$15&amp;"-"&amp;ROW(),"String",Q160)</f>
        <v>discount rec-160 
[7413]</v>
      </c>
      <c r="AT160" s="55" t="str">
        <f>[1]!obCall(AT$15&amp;"-"&amp;ROW(),obLibs&amp;"net.finmath.time.ScheduleGenerator","createScheduleFromConventions",$H$8,$AG160,$AK160:$AL160,[1]!obMake("","String",$U160),[1]!obMake("","String",$V160),$H$9,[1]!obMake("","String",$L160),$H$10,[1]!obMake("","int",$X160),[1]!obMake("","int",$Y160))</f>
        <v>tenor pay-160 
[12018]</v>
      </c>
      <c r="AU160" s="55" t="str">
        <f>[1]!obMake(AU$15&amp;"-"&amp;ROW(),"String",Z160)</f>
        <v>forward pay-160 
[7683]</v>
      </c>
      <c r="AV160" s="55" t="str">
        <f>[1]!obMake(AV$15&amp;"-"&amp;ROW(),"double",AA160)</f>
        <v>spread pay-160 
[9436]</v>
      </c>
      <c r="AW160" s="55" t="str">
        <f>[1]!obMake(AW$15&amp;"-"&amp;ROW(),"String",AB160)</f>
        <v>disocunt pay-160 
[7412]</v>
      </c>
      <c r="AX160" s="55" t="str">
        <f>[1]!obMake(AX$15&amp;"-"&amp;ROW(),"String",AD160)</f>
        <v>calibration curve-160 
[7252]</v>
      </c>
      <c r="AY160" s="55" t="str">
        <f>[1]!obMake(AY$15&amp;"-"&amp;ROW(),"double",AE160)</f>
        <v>calibration time-160 
[14023]</v>
      </c>
      <c r="JJ160" s="14"/>
      <c r="JK160" s="14"/>
      <c r="JL160" s="14"/>
      <c r="JM160" s="14"/>
      <c r="JN160" s="14"/>
      <c r="JO160" s="14"/>
    </row>
    <row r="161" spans="1:275" ht="13.2" customHeight="1" x14ac:dyDescent="0.25">
      <c r="A161" s="48" t="str">
        <f t="shared" si="19"/>
        <v>forward-EUR-3M-USD-OIS-12Y</v>
      </c>
      <c r="B161" s="49" t="str">
        <f>[1]!obMake("calibItem-"&amp;ROW(),obLibs&amp;"net.finmath.marketdata.calibration.CalibratedCurves$CalibrationSpec",AN161:AY161)</f>
        <v>calibItem-161 
[13198]</v>
      </c>
      <c r="C161" s="49">
        <f>[1]!obGet([1]!obCall("",[1]!obCall("",$B$11,"getCalibrationProductForSpec",B161),"getValue",[1]!obCall("",$B$11,"getModel")))</f>
        <v>1.8152146452621309E-13</v>
      </c>
      <c r="D161" s="14" t="str">
        <f t="shared" si="24"/>
        <v>forward-EUR-3M-USD-OIS-12Y</v>
      </c>
      <c r="E161" s="14" t="s">
        <v>125</v>
      </c>
      <c r="F161" s="40">
        <v>2</v>
      </c>
      <c r="H161" s="40" t="s">
        <v>105</v>
      </c>
      <c r="I161" s="40" t="s">
        <v>140</v>
      </c>
      <c r="J161" s="40" t="s">
        <v>149</v>
      </c>
      <c r="K161" s="40" t="s">
        <v>108</v>
      </c>
      <c r="L161" s="40" t="s">
        <v>109</v>
      </c>
      <c r="M161" s="40">
        <v>0</v>
      </c>
      <c r="N161" s="40">
        <v>0</v>
      </c>
      <c r="O161" s="33" t="s">
        <v>156</v>
      </c>
      <c r="P161" s="40">
        <v>0</v>
      </c>
      <c r="Q161" s="33" t="s">
        <v>157</v>
      </c>
      <c r="S161" s="40" t="s">
        <v>105</v>
      </c>
      <c r="T161" s="40" t="str">
        <f t="shared" si="25"/>
        <v>12Y</v>
      </c>
      <c r="U161" s="40" t="s">
        <v>110</v>
      </c>
      <c r="V161" s="40" t="s">
        <v>150</v>
      </c>
      <c r="W161" s="40" t="s">
        <v>109</v>
      </c>
      <c r="X161" s="40">
        <v>0</v>
      </c>
      <c r="Y161" s="40">
        <v>0</v>
      </c>
      <c r="Z161" s="33" t="str">
        <f>""</f>
        <v/>
      </c>
      <c r="AA161" s="51">
        <f t="shared" si="26"/>
        <v>1.7520000000000001E-2</v>
      </c>
      <c r="AB161" s="33" t="str">
        <f t="shared" si="22"/>
        <v>discount-EUR-USD-OIS-2</v>
      </c>
      <c r="AC161" s="53"/>
      <c r="AD161" s="33" t="str">
        <f t="shared" si="23"/>
        <v>forward-EUR-3M-USD-OIS</v>
      </c>
      <c r="AE161" s="54">
        <f>[1]!obGet([1]!obCall("",AP161,IF(OR(AD161=Q161,AD161=AB161),"getPayment","getFixing"),[1]!obMake("","int",[1]!obGet([1]!obCall("",AP161,"getNumberOfPeriods"))-1)))</f>
        <v>11.761643835616438</v>
      </c>
      <c r="AG161" s="55" t="str">
        <f>[1]!obMake(AG$15&amp;"-"&amp;ROW(),"int",$F161)</f>
        <v>spot date-161 
[7681]</v>
      </c>
      <c r="AH161" s="55" t="str">
        <f>[1]!obMake(AH$15&amp;"-"&amp;ROW(),"String",$H161)</f>
        <v>start offset rec-161 
[7886]</v>
      </c>
      <c r="AI161" s="55" t="str">
        <f>[1]!obMake(AI$15&amp;"-"&amp;ROW(),"String",$I161)</f>
        <v>maturity rec-161 
[7411]</v>
      </c>
      <c r="AK161" s="55" t="str">
        <f>[1]!obMake(AK$15&amp;"-"&amp;ROW(),"String",$S161)</f>
        <v>start offset pay-161 
[7251]</v>
      </c>
      <c r="AL161" s="55" t="str">
        <f>[1]!obMake(AL$15&amp;"-"&amp;ROW(),"String",$T161)</f>
        <v>maturity pay-161 
[7680]</v>
      </c>
      <c r="AN161" s="55" t="str">
        <f>[1]!obMake(AN$15&amp;"-"&amp;ROW(),"String",D161)</f>
        <v>symbol-161 
[8998]</v>
      </c>
      <c r="AO161" s="55" t="str">
        <f>[1]!obMake(AO$15&amp;"-"&amp;ROW(),"String",E161)</f>
        <v>type-161 
[7410]</v>
      </c>
      <c r="AP161" s="55" t="str">
        <f>[1]!obCall(AP$15&amp;"-"&amp;ROW(),obLibs&amp;"net.finmath.time.ScheduleGenerator","createScheduleFromConventions",$H$8,$AG161,$AH161:$AI161,[1]!obMake("","String",$J161),[1]!obMake("","String",$K161),$H$9,[1]!obMake("","String",$L161),$H$10,[1]!obMake("","int",$M161),[1]!obMake("","int",$N161))</f>
        <v>tenor rec-161 
[11288]</v>
      </c>
      <c r="AQ161" s="55" t="str">
        <f>[1]!obMake(AQ$15&amp;"-"&amp;ROW(),"String",O161)</f>
        <v>forward rec-161 
[7679]</v>
      </c>
      <c r="AR161" s="55" t="str">
        <f>[1]!obMake(AR$15&amp;"-"&amp;ROW(),"double",P161)</f>
        <v>spread rec-161 
[8941]</v>
      </c>
      <c r="AS161" s="55" t="str">
        <f>[1]!obMake(AS$15&amp;"-"&amp;ROW(),"String",Q161)</f>
        <v>discount rec-161 
[7409]</v>
      </c>
      <c r="AT161" s="55" t="str">
        <f>[1]!obCall(AT$15&amp;"-"&amp;ROW(),obLibs&amp;"net.finmath.time.ScheduleGenerator","createScheduleFromConventions",$H$8,$AG161,$AK161:$AL161,[1]!obMake("","String",$U161),[1]!obMake("","String",$V161),$H$9,[1]!obMake("","String",$L161),$H$10,[1]!obMake("","int",$X161),[1]!obMake("","int",$Y161))</f>
        <v>tenor pay-161 
[13197]</v>
      </c>
      <c r="AU161" s="55" t="str">
        <f>[1]!obMake(AU$15&amp;"-"&amp;ROW(),"String",Z161)</f>
        <v>forward pay-161 
[7678]</v>
      </c>
      <c r="AV161" s="55" t="str">
        <f>[1]!obMake(AV$15&amp;"-"&amp;ROW(),"double",AA161)</f>
        <v>spread pay-161 
[8401]</v>
      </c>
      <c r="AW161" s="55" t="str">
        <f>[1]!obMake(AW$15&amp;"-"&amp;ROW(),"String",AB161)</f>
        <v>disocunt pay-161 
[7408]</v>
      </c>
      <c r="AX161" s="55" t="str">
        <f>[1]!obMake(AX$15&amp;"-"&amp;ROW(),"String",AD161)</f>
        <v>calibration curve-161 
[7250]</v>
      </c>
      <c r="AY161" s="55" t="str">
        <f>[1]!obMake(AY$15&amp;"-"&amp;ROW(),"double",AE161)</f>
        <v>calibration time-161 
[11292]</v>
      </c>
      <c r="JJ161" s="14"/>
      <c r="JK161" s="14"/>
      <c r="JL161" s="14"/>
      <c r="JM161" s="14"/>
      <c r="JN161" s="14"/>
      <c r="JO161" s="14"/>
    </row>
    <row r="162" spans="1:275" s="48" customFormat="1" ht="13.2" customHeight="1" x14ac:dyDescent="0.25">
      <c r="A162" s="48" t="str">
        <f t="shared" si="19"/>
        <v>forward-EUR-3M-USD-OIS-15Y</v>
      </c>
      <c r="B162" s="66" t="str">
        <f>[1]!obMake("calibItem-"&amp;ROW(),obLibs&amp;"net.finmath.marketdata.calibration.CalibratedCurves$CalibrationSpec",AN162:AY162)</f>
        <v>calibItem-162 
[14035]</v>
      </c>
      <c r="C162" s="66">
        <f>[1]!obGet([1]!obCall("",[1]!obCall("",$B$11,"getCalibrationProductForSpec",B162),"getValue",[1]!obCall("",$B$11,"getModel")))</f>
        <v>-1.1723955140041653E-13</v>
      </c>
      <c r="D162" s="48" t="str">
        <f t="shared" si="24"/>
        <v>forward-EUR-3M-USD-OIS-15Y</v>
      </c>
      <c r="E162" s="14" t="s">
        <v>125</v>
      </c>
      <c r="F162" s="40">
        <v>2</v>
      </c>
      <c r="G162" s="14"/>
      <c r="H162" s="40" t="s">
        <v>105</v>
      </c>
      <c r="I162" s="40" t="s">
        <v>141</v>
      </c>
      <c r="J162" s="40" t="s">
        <v>149</v>
      </c>
      <c r="K162" s="40" t="s">
        <v>108</v>
      </c>
      <c r="L162" s="40" t="s">
        <v>109</v>
      </c>
      <c r="M162" s="40">
        <v>0</v>
      </c>
      <c r="N162" s="40">
        <v>0</v>
      </c>
      <c r="O162" s="33" t="s">
        <v>156</v>
      </c>
      <c r="P162" s="40">
        <v>0</v>
      </c>
      <c r="Q162" s="33" t="s">
        <v>157</v>
      </c>
      <c r="R162" s="14"/>
      <c r="S162" s="40" t="s">
        <v>105</v>
      </c>
      <c r="T162" s="40" t="str">
        <f t="shared" si="25"/>
        <v>15Y</v>
      </c>
      <c r="U162" s="40" t="s">
        <v>110</v>
      </c>
      <c r="V162" s="40" t="s">
        <v>150</v>
      </c>
      <c r="W162" s="40" t="s">
        <v>109</v>
      </c>
      <c r="X162" s="40">
        <v>0</v>
      </c>
      <c r="Y162" s="40">
        <v>0</v>
      </c>
      <c r="Z162" s="33" t="str">
        <f>""</f>
        <v/>
      </c>
      <c r="AA162" s="51">
        <f t="shared" si="26"/>
        <v>1.942E-2</v>
      </c>
      <c r="AB162" s="33" t="str">
        <f t="shared" si="22"/>
        <v>discount-EUR-USD-OIS-2</v>
      </c>
      <c r="AC162" s="53"/>
      <c r="AD162" s="52" t="str">
        <f t="shared" si="23"/>
        <v>forward-EUR-3M-USD-OIS</v>
      </c>
      <c r="AE162" s="54">
        <f>[1]!obGet([1]!obCall("",AP162,IF(OR(AD162=Q162,AD162=AB162),"getPayment","getFixing"),[1]!obMake("","int",[1]!obGet([1]!obCall("",AP162,"getNumberOfPeriods"))-1)))</f>
        <v>14.764383561643836</v>
      </c>
      <c r="AG162" s="55" t="str">
        <f>[1]!obMake(AG$15&amp;"-"&amp;ROW(),"int",$F162)</f>
        <v>spot date-162 
[7676]</v>
      </c>
      <c r="AH162" s="55" t="str">
        <f>[1]!obMake(AH$15&amp;"-"&amp;ROW(),"String",$H162)</f>
        <v>start offset rec-162 
[8997]</v>
      </c>
      <c r="AI162" s="55" t="str">
        <f>[1]!obMake(AI$15&amp;"-"&amp;ROW(),"String",$I162)</f>
        <v>maturity rec-162 
[7407]</v>
      </c>
      <c r="AJ162" s="14"/>
      <c r="AK162" s="55" t="str">
        <f>[1]!obMake(AK$15&amp;"-"&amp;ROW(),"String",$S162)</f>
        <v>start offset pay-162 
[7249]</v>
      </c>
      <c r="AL162" s="55" t="str">
        <f>[1]!obMake(AL$15&amp;"-"&amp;ROW(),"String",$T162)</f>
        <v>maturity pay-162 
[7675]</v>
      </c>
      <c r="AM162" s="14"/>
      <c r="AN162" s="55" t="str">
        <f>[1]!obMake(AN$15&amp;"-"&amp;ROW(),"String",D162)</f>
        <v>symbol-162 
[8348]</v>
      </c>
      <c r="AO162" s="55" t="str">
        <f>[1]!obMake(AO$15&amp;"-"&amp;ROW(),"String",E162)</f>
        <v>type-162 
[7406]</v>
      </c>
      <c r="AP162" s="55" t="str">
        <f>[1]!obCall(AP$15&amp;"-"&amp;ROW(),obLibs&amp;"net.finmath.time.ScheduleGenerator","createScheduleFromConventions",$H$8,$AG162,$AH162:$AI162,[1]!obMake("","String",$J162),[1]!obMake("","String",$K162),$H$9,[1]!obMake("","String",$L162),$H$10,[1]!obMake("","int",$M162),[1]!obMake("","int",$N162))</f>
        <v>tenor rec-162 
[14030]</v>
      </c>
      <c r="AQ162" s="55" t="str">
        <f>[1]!obMake(AQ$15&amp;"-"&amp;ROW(),"String",O162)</f>
        <v>forward rec-162 
[7674]</v>
      </c>
      <c r="AR162" s="55" t="str">
        <f>[1]!obMake(AR$15&amp;"-"&amp;ROW(),"double",P162)</f>
        <v>spread rec-162 
[8400]</v>
      </c>
      <c r="AS162" s="55" t="str">
        <f>[1]!obMake(AS$15&amp;"-"&amp;ROW(),"String",Q162)</f>
        <v>discount rec-162 
[7405]</v>
      </c>
      <c r="AT162" s="55" t="str">
        <f>[1]!obCall(AT$15&amp;"-"&amp;ROW(),obLibs&amp;"net.finmath.time.ScheduleGenerator","createScheduleFromConventions",$H$8,$AG162,$AK162:$AL162,[1]!obMake("","String",$U162),[1]!obMake("","String",$V162),$H$9,[1]!obMake("","String",$L162),$H$10,[1]!obMake("","int",$X162),[1]!obMake("","int",$Y162))</f>
        <v>tenor pay-162 
[12012]</v>
      </c>
      <c r="AU162" s="55" t="str">
        <f>[1]!obMake(AU$15&amp;"-"&amp;ROW(),"String",Z162)</f>
        <v>forward pay-162 
[7673]</v>
      </c>
      <c r="AV162" s="55" t="str">
        <f>[1]!obMake(AV$15&amp;"-"&amp;ROW(),"double",AA162)</f>
        <v>spread pay-162 
[7885]</v>
      </c>
      <c r="AW162" s="55" t="str">
        <f>[1]!obMake(AW$15&amp;"-"&amp;ROW(),"String",AB162)</f>
        <v>disocunt pay-162 
[7404]</v>
      </c>
      <c r="AX162" s="55" t="str">
        <f>[1]!obMake(AX$15&amp;"-"&amp;ROW(),"String",AD162)</f>
        <v>calibration curve-162 
[7248]</v>
      </c>
      <c r="AY162" s="55" t="str">
        <f>[1]!obMake(AY$15&amp;"-"&amp;ROW(),"double",AE162)</f>
        <v>calibration time-162 
[14034]</v>
      </c>
    </row>
    <row r="163" spans="1:275" ht="13.2" customHeight="1" x14ac:dyDescent="0.25">
      <c r="A163" s="48" t="str">
        <f t="shared" si="19"/>
        <v>forward-EUR-3M-USD-OIS-20Y</v>
      </c>
      <c r="B163" s="49" t="str">
        <f>[1]!obMake("calibItem-"&amp;ROW(),obLibs&amp;"net.finmath.marketdata.calibration.CalibratedCurves$CalibrationSpec",AN163:AY163)</f>
        <v>calibItem-163 
[13205]</v>
      </c>
      <c r="C163" s="49">
        <f>[1]!obGet([1]!obCall("",[1]!obCall("",$B$11,"getCalibrationProductForSpec",B163),"getValue",[1]!obCall("",$B$11,"getModel")))</f>
        <v>7.3385741927722847E-14</v>
      </c>
      <c r="D163" s="14" t="str">
        <f t="shared" si="24"/>
        <v>forward-EUR-3M-USD-OIS-20Y</v>
      </c>
      <c r="E163" s="14" t="s">
        <v>125</v>
      </c>
      <c r="F163" s="40">
        <v>2</v>
      </c>
      <c r="H163" s="40" t="s">
        <v>105</v>
      </c>
      <c r="I163" s="40" t="s">
        <v>142</v>
      </c>
      <c r="J163" s="40" t="s">
        <v>149</v>
      </c>
      <c r="K163" s="40" t="s">
        <v>108</v>
      </c>
      <c r="L163" s="40" t="s">
        <v>109</v>
      </c>
      <c r="M163" s="40">
        <v>0</v>
      </c>
      <c r="N163" s="40">
        <v>0</v>
      </c>
      <c r="O163" s="33" t="s">
        <v>156</v>
      </c>
      <c r="P163" s="40">
        <v>0</v>
      </c>
      <c r="Q163" s="33" t="s">
        <v>157</v>
      </c>
      <c r="S163" s="40" t="s">
        <v>105</v>
      </c>
      <c r="T163" s="40" t="str">
        <f t="shared" si="25"/>
        <v>20Y</v>
      </c>
      <c r="U163" s="40" t="s">
        <v>110</v>
      </c>
      <c r="V163" s="40" t="s">
        <v>150</v>
      </c>
      <c r="W163" s="40" t="s">
        <v>109</v>
      </c>
      <c r="X163" s="40">
        <v>0</v>
      </c>
      <c r="Y163" s="40">
        <v>0</v>
      </c>
      <c r="Z163" s="33" t="str">
        <f>""</f>
        <v/>
      </c>
      <c r="AA163" s="51">
        <f t="shared" si="26"/>
        <v>2.0289999999999999E-2</v>
      </c>
      <c r="AB163" s="33" t="str">
        <f t="shared" si="22"/>
        <v>discount-EUR-USD-OIS-2</v>
      </c>
      <c r="AC163" s="53"/>
      <c r="AD163" s="33" t="str">
        <f t="shared" si="23"/>
        <v>forward-EUR-3M-USD-OIS</v>
      </c>
      <c r="AE163" s="54">
        <f>[1]!obGet([1]!obCall("",AP163,IF(OR(AD163=Q163,AD163=AB163),"getPayment","getFixing"),[1]!obMake("","int",[1]!obGet([1]!obCall("",AP163,"getNumberOfPeriods"))-1)))</f>
        <v>19.769863013698629</v>
      </c>
      <c r="AG163" s="55" t="str">
        <f>[1]!obMake(AG$15&amp;"-"&amp;ROW(),"int",$F163)</f>
        <v>spot date-163 
[7671]</v>
      </c>
      <c r="AH163" s="55" t="str">
        <f>[1]!obMake(AH$15&amp;"-"&amp;ROW(),"String",$H163)</f>
        <v>start offset rec-163 
[9435]</v>
      </c>
      <c r="AI163" s="55" t="str">
        <f>[1]!obMake(AI$15&amp;"-"&amp;ROW(),"String",$I163)</f>
        <v>maturity rec-163 
[7403]</v>
      </c>
      <c r="AK163" s="55" t="str">
        <f>[1]!obMake(AK$15&amp;"-"&amp;ROW(),"String",$S163)</f>
        <v>start offset pay-163 
[7247]</v>
      </c>
      <c r="AL163" s="55" t="str">
        <f>[1]!obMake(AL$15&amp;"-"&amp;ROW(),"String",$T163)</f>
        <v>maturity pay-163 
[7670]</v>
      </c>
      <c r="AN163" s="55" t="str">
        <f>[1]!obMake(AN$15&amp;"-"&amp;ROW(),"String",D163)</f>
        <v>symbol-163 
[8399]</v>
      </c>
      <c r="AO163" s="55" t="str">
        <f>[1]!obMake(AO$15&amp;"-"&amp;ROW(),"String",E163)</f>
        <v>type-163 
[7402]</v>
      </c>
      <c r="AP163" s="55" t="str">
        <f>[1]!obCall(AP$15&amp;"-"&amp;ROW(),obLibs&amp;"net.finmath.time.ScheduleGenerator","createScheduleFromConventions",$H$8,$AG163,$AH163:$AI163,[1]!obMake("","String",$J163),[1]!obMake("","String",$K163),$H$9,[1]!obMake("","String",$L163),$H$10,[1]!obMake("","int",$M163),[1]!obMake("","int",$N163))</f>
        <v>tenor rec-163 
[11278]</v>
      </c>
      <c r="AQ163" s="55" t="str">
        <f>[1]!obMake(AQ$15&amp;"-"&amp;ROW(),"String",O163)</f>
        <v>forward rec-163 
[7669]</v>
      </c>
      <c r="AR163" s="55" t="str">
        <f>[1]!obMake(AR$15&amp;"-"&amp;ROW(),"double",P163)</f>
        <v>spread rec-163 
[7884]</v>
      </c>
      <c r="AS163" s="55" t="str">
        <f>[1]!obMake(AS$15&amp;"-"&amp;ROW(),"String",Q163)</f>
        <v>discount rec-163 
[7401]</v>
      </c>
      <c r="AT163" s="55" t="str">
        <f>[1]!obCall(AT$15&amp;"-"&amp;ROW(),obLibs&amp;"net.finmath.time.ScheduleGenerator","createScheduleFromConventions",$H$8,$AG163,$AK163:$AL163,[1]!obMake("","String",$U163),[1]!obMake("","String",$V163),$H$9,[1]!obMake("","String",$L163),$H$10,[1]!obMake("","int",$X163),[1]!obMake("","int",$Y163))</f>
        <v>tenor pay-163 
[13204]</v>
      </c>
      <c r="AU163" s="55" t="str">
        <f>[1]!obMake(AU$15&amp;"-"&amp;ROW(),"String",Z163)</f>
        <v>forward pay-163 
[7668]</v>
      </c>
      <c r="AV163" s="55" t="str">
        <f>[1]!obMake(AV$15&amp;"-"&amp;ROW(),"double",AA163)</f>
        <v>spread pay-163 
[8996]</v>
      </c>
      <c r="AW163" s="55" t="str">
        <f>[1]!obMake(AW$15&amp;"-"&amp;ROW(),"String",AB163)</f>
        <v>disocunt pay-163 
[7400]</v>
      </c>
      <c r="AX163" s="55" t="str">
        <f>[1]!obMake(AX$15&amp;"-"&amp;ROW(),"String",AD163)</f>
        <v>calibration curve-163 
[7246]</v>
      </c>
      <c r="AY163" s="55" t="str">
        <f>[1]!obMake(AY$15&amp;"-"&amp;ROW(),"double",AE163)</f>
        <v>calibration time-163 
[11282]</v>
      </c>
      <c r="JJ163" s="14"/>
      <c r="JK163" s="14"/>
      <c r="JL163" s="14"/>
      <c r="JM163" s="14"/>
      <c r="JN163" s="14"/>
      <c r="JO163" s="14"/>
    </row>
    <row r="164" spans="1:275" ht="13.2" customHeight="1" x14ac:dyDescent="0.25">
      <c r="A164" s="48" t="str">
        <f t="shared" si="19"/>
        <v>forward-EUR-3M-USD-OIS-25Y</v>
      </c>
      <c r="B164" s="49" t="str">
        <f>[1]!obMake("calibItem-"&amp;ROW(),obLibs&amp;"net.finmath.marketdata.calibration.CalibratedCurves$CalibrationSpec",AN164:AY164)</f>
        <v>calibItem-164 
[14046]</v>
      </c>
      <c r="C164" s="49">
        <f>[1]!obGet([1]!obCall("",[1]!obCall("",$B$11,"getCalibrationProductForSpec",B164),"getValue",[1]!obCall("",$B$11,"getModel")))</f>
        <v>-5.4845017416482733E-14</v>
      </c>
      <c r="D164" s="14" t="str">
        <f t="shared" si="24"/>
        <v>forward-EUR-3M-USD-OIS-25Y</v>
      </c>
      <c r="E164" s="14" t="s">
        <v>125</v>
      </c>
      <c r="F164" s="40">
        <v>2</v>
      </c>
      <c r="H164" s="40" t="s">
        <v>105</v>
      </c>
      <c r="I164" s="40" t="s">
        <v>143</v>
      </c>
      <c r="J164" s="40" t="s">
        <v>149</v>
      </c>
      <c r="K164" s="40" t="s">
        <v>108</v>
      </c>
      <c r="L164" s="40" t="s">
        <v>109</v>
      </c>
      <c r="M164" s="40">
        <v>0</v>
      </c>
      <c r="N164" s="40">
        <v>0</v>
      </c>
      <c r="O164" s="33" t="s">
        <v>156</v>
      </c>
      <c r="P164" s="40">
        <v>0</v>
      </c>
      <c r="Q164" s="33" t="s">
        <v>157</v>
      </c>
      <c r="S164" s="40" t="s">
        <v>105</v>
      </c>
      <c r="T164" s="40" t="str">
        <f t="shared" si="25"/>
        <v>25Y</v>
      </c>
      <c r="U164" s="40" t="s">
        <v>110</v>
      </c>
      <c r="V164" s="40" t="s">
        <v>150</v>
      </c>
      <c r="W164" s="40" t="s">
        <v>109</v>
      </c>
      <c r="X164" s="40">
        <v>0</v>
      </c>
      <c r="Y164" s="40">
        <v>0</v>
      </c>
      <c r="Z164" s="33" t="str">
        <f>""</f>
        <v/>
      </c>
      <c r="AA164" s="51">
        <f t="shared" si="26"/>
        <v>2.0449999999999999E-2</v>
      </c>
      <c r="AB164" s="33" t="str">
        <f t="shared" si="22"/>
        <v>discount-EUR-USD-OIS-2</v>
      </c>
      <c r="AC164" s="53"/>
      <c r="AD164" s="33" t="str">
        <f t="shared" si="23"/>
        <v>forward-EUR-3M-USD-OIS</v>
      </c>
      <c r="AE164" s="54">
        <f>[1]!obGet([1]!obCall("",AP164,IF(OR(AD164=Q164,AD164=AB164),"getPayment","getFixing"),[1]!obMake("","int",[1]!obGet([1]!obCall("",AP164,"getNumberOfPeriods"))-1)))</f>
        <v>24.775342465753425</v>
      </c>
      <c r="AG164" s="55" t="str">
        <f>[1]!obMake(AG$15&amp;"-"&amp;ROW(),"int",$F164)</f>
        <v>spot date-164 
[7666]</v>
      </c>
      <c r="AH164" s="55" t="str">
        <f>[1]!obMake(AH$15&amp;"-"&amp;ROW(),"String",$H164)</f>
        <v>start offset rec-164 
[8398]</v>
      </c>
      <c r="AI164" s="55" t="str">
        <f>[1]!obMake(AI$15&amp;"-"&amp;ROW(),"String",$I164)</f>
        <v>maturity rec-164 
[7399]</v>
      </c>
      <c r="AK164" s="55" t="str">
        <f>[1]!obMake(AK$15&amp;"-"&amp;ROW(),"String",$S164)</f>
        <v>start offset pay-164 
[7245]</v>
      </c>
      <c r="AL164" s="55" t="str">
        <f>[1]!obMake(AL$15&amp;"-"&amp;ROW(),"String",$T164)</f>
        <v>maturity pay-164 
[7665]</v>
      </c>
      <c r="AN164" s="55" t="str">
        <f>[1]!obMake(AN$15&amp;"-"&amp;ROW(),"String",D164)</f>
        <v>symbol-164 
[7883]</v>
      </c>
      <c r="AO164" s="55" t="str">
        <f>[1]!obMake(AO$15&amp;"-"&amp;ROW(),"String",E164)</f>
        <v>type-164 
[7398]</v>
      </c>
      <c r="AP164" s="55" t="str">
        <f>[1]!obCall(AP$15&amp;"-"&amp;ROW(),obLibs&amp;"net.finmath.time.ScheduleGenerator","createScheduleFromConventions",$H$8,$AG164,$AH164:$AI164,[1]!obMake("","String",$J164),[1]!obMake("","String",$K164),$H$9,[1]!obMake("","String",$L164),$H$10,[1]!obMake("","int",$M164),[1]!obMake("","int",$N164))</f>
        <v>tenor rec-164 
[14041]</v>
      </c>
      <c r="AQ164" s="55" t="str">
        <f>[1]!obMake(AQ$15&amp;"-"&amp;ROW(),"String",O164)</f>
        <v>forward rec-164 
[7664]</v>
      </c>
      <c r="AR164" s="55" t="str">
        <f>[1]!obMake(AR$15&amp;"-"&amp;ROW(),"double",P164)</f>
        <v>spread rec-164 
[8995]</v>
      </c>
      <c r="AS164" s="55" t="str">
        <f>[1]!obMake(AS$15&amp;"-"&amp;ROW(),"String",Q164)</f>
        <v>discount rec-164 
[7397]</v>
      </c>
      <c r="AT164" s="55" t="str">
        <f>[1]!obCall(AT$15&amp;"-"&amp;ROW(),obLibs&amp;"net.finmath.time.ScheduleGenerator","createScheduleFromConventions",$H$8,$AG164,$AK164:$AL164,[1]!obMake("","String",$U164),[1]!obMake("","String",$V164),$H$9,[1]!obMake("","String",$L164),$H$10,[1]!obMake("","int",$X164),[1]!obMake("","int",$Y164))</f>
        <v>tenor pay-164 
[12006]</v>
      </c>
      <c r="AU164" s="55" t="str">
        <f>[1]!obMake(AU$15&amp;"-"&amp;ROW(),"String",Z164)</f>
        <v>forward pay-164 
[7663]</v>
      </c>
      <c r="AV164" s="55" t="str">
        <f>[1]!obMake(AV$15&amp;"-"&amp;ROW(),"double",AA164)</f>
        <v>spread pay-164 
[9434]</v>
      </c>
      <c r="AW164" s="55" t="str">
        <f>[1]!obMake(AW$15&amp;"-"&amp;ROW(),"String",AB164)</f>
        <v>disocunt pay-164 
[7396]</v>
      </c>
      <c r="AX164" s="55" t="str">
        <f>[1]!obMake(AX$15&amp;"-"&amp;ROW(),"String",AD164)</f>
        <v>calibration curve-164 
[7244]</v>
      </c>
      <c r="AY164" s="55" t="str">
        <f>[1]!obMake(AY$15&amp;"-"&amp;ROW(),"double",AE164)</f>
        <v>calibration time-164 
[14045]</v>
      </c>
      <c r="JJ164" s="14"/>
      <c r="JK164" s="14"/>
      <c r="JL164" s="14"/>
      <c r="JM164" s="14"/>
      <c r="JN164" s="14"/>
      <c r="JO164" s="14"/>
    </row>
    <row r="165" spans="1:275" ht="13.2" customHeight="1" x14ac:dyDescent="0.25">
      <c r="A165" s="48" t="str">
        <f t="shared" si="19"/>
        <v>forward-EUR-3M-USD-OIS-30Y</v>
      </c>
      <c r="B165" s="49" t="str">
        <f>[1]!obMake("calibItem-"&amp;ROW(),obLibs&amp;"net.finmath.marketdata.calibration.CalibratedCurves$CalibrationSpec",AN165:AY165)</f>
        <v>calibItem-165 
[13212]</v>
      </c>
      <c r="C165" s="49">
        <f>[1]!obGet([1]!obCall("",[1]!obCall("",$B$11,"getCalibrationProductForSpec",B165),"getValue",[1]!obCall("",$B$11,"getModel")))</f>
        <v>3.1752378504279477E-14</v>
      </c>
      <c r="D165" s="14" t="str">
        <f t="shared" si="24"/>
        <v>forward-EUR-3M-USD-OIS-30Y</v>
      </c>
      <c r="E165" s="14" t="s">
        <v>125</v>
      </c>
      <c r="F165" s="40">
        <v>2</v>
      </c>
      <c r="H165" s="40" t="s">
        <v>105</v>
      </c>
      <c r="I165" s="40" t="s">
        <v>144</v>
      </c>
      <c r="J165" s="40" t="s">
        <v>149</v>
      </c>
      <c r="K165" s="40" t="s">
        <v>108</v>
      </c>
      <c r="L165" s="40" t="s">
        <v>109</v>
      </c>
      <c r="M165" s="40">
        <v>0</v>
      </c>
      <c r="N165" s="40">
        <v>0</v>
      </c>
      <c r="O165" s="33" t="s">
        <v>156</v>
      </c>
      <c r="P165" s="40">
        <v>0</v>
      </c>
      <c r="Q165" s="33" t="s">
        <v>157</v>
      </c>
      <c r="S165" s="40" t="s">
        <v>105</v>
      </c>
      <c r="T165" s="40" t="str">
        <f t="shared" si="25"/>
        <v>30Y</v>
      </c>
      <c r="U165" s="40" t="s">
        <v>110</v>
      </c>
      <c r="V165" s="40" t="s">
        <v>150</v>
      </c>
      <c r="W165" s="40" t="s">
        <v>109</v>
      </c>
      <c r="X165" s="40">
        <v>0</v>
      </c>
      <c r="Y165" s="40">
        <v>0</v>
      </c>
      <c r="Z165" s="33" t="str">
        <f>""</f>
        <v/>
      </c>
      <c r="AA165" s="51">
        <f t="shared" si="26"/>
        <v>2.0969999999999999E-2</v>
      </c>
      <c r="AB165" s="33" t="str">
        <f t="shared" si="22"/>
        <v>discount-EUR-USD-OIS-2</v>
      </c>
      <c r="AC165" s="53"/>
      <c r="AD165" s="33" t="str">
        <f t="shared" si="23"/>
        <v>forward-EUR-3M-USD-OIS</v>
      </c>
      <c r="AE165" s="54">
        <f>[1]!obGet([1]!obCall("",AP165,IF(OR(AD165=Q165,AD165=AB165),"getPayment","getFixing"),[1]!obMake("","int",[1]!obGet([1]!obCall("",AP165,"getNumberOfPeriods"))-1)))</f>
        <v>29.780821917808218</v>
      </c>
      <c r="AG165" s="55" t="str">
        <f>[1]!obMake(AG$15&amp;"-"&amp;ROW(),"int",$F165)</f>
        <v>spot date-165 
[7661]</v>
      </c>
      <c r="AH165" s="55" t="str">
        <f>[1]!obMake(AH$15&amp;"-"&amp;ROW(),"String",$H165)</f>
        <v>start offset rec-165 
[7882]</v>
      </c>
      <c r="AI165" s="55" t="str">
        <f>[1]!obMake(AI$15&amp;"-"&amp;ROW(),"String",$I165)</f>
        <v>maturity rec-165 
[7395]</v>
      </c>
      <c r="AK165" s="55" t="str">
        <f>[1]!obMake(AK$15&amp;"-"&amp;ROW(),"String",$S165)</f>
        <v>start offset pay-165 
[7243]</v>
      </c>
      <c r="AL165" s="55" t="str">
        <f>[1]!obMake(AL$15&amp;"-"&amp;ROW(),"String",$T165)</f>
        <v>maturity pay-165 
[7660]</v>
      </c>
      <c r="AN165" s="55" t="str">
        <f>[1]!obMake(AN$15&amp;"-"&amp;ROW(),"String",D165)</f>
        <v>symbol-165 
[8994]</v>
      </c>
      <c r="AO165" s="55" t="str">
        <f>[1]!obMake(AO$15&amp;"-"&amp;ROW(),"String",E165)</f>
        <v>type-165 
[7394]</v>
      </c>
      <c r="AP165" s="55" t="str">
        <f>[1]!obCall(AP$15&amp;"-"&amp;ROW(),obLibs&amp;"net.finmath.time.ScheduleGenerator","createScheduleFromConventions",$H$8,$AG165,$AH165:$AI165,[1]!obMake("","String",$J165),[1]!obMake("","String",$K165),$H$9,[1]!obMake("","String",$L165),$H$10,[1]!obMake("","int",$M165),[1]!obMake("","int",$N165))</f>
        <v>tenor rec-165 
[11268]</v>
      </c>
      <c r="AQ165" s="55" t="str">
        <f>[1]!obMake(AQ$15&amp;"-"&amp;ROW(),"String",O165)</f>
        <v>forward rec-165 
[7659]</v>
      </c>
      <c r="AR165" s="55" t="str">
        <f>[1]!obMake(AR$15&amp;"-"&amp;ROW(),"double",P165)</f>
        <v>spread rec-165 
[8347]</v>
      </c>
      <c r="AS165" s="55" t="str">
        <f>[1]!obMake(AS$15&amp;"-"&amp;ROW(),"String",Q165)</f>
        <v>discount rec-165 
[7393]</v>
      </c>
      <c r="AT165" s="55" t="str">
        <f>[1]!obCall(AT$15&amp;"-"&amp;ROW(),obLibs&amp;"net.finmath.time.ScheduleGenerator","createScheduleFromConventions",$H$8,$AG165,$AK165:$AL165,[1]!obMake("","String",$U165),[1]!obMake("","String",$V165),$H$9,[1]!obMake("","String",$L165),$H$10,[1]!obMake("","int",$X165),[1]!obMake("","int",$Y165))</f>
        <v>tenor pay-165 
[13211]</v>
      </c>
      <c r="AU165" s="55" t="str">
        <f>[1]!obMake(AU$15&amp;"-"&amp;ROW(),"String",Z165)</f>
        <v>forward pay-165 
[7658]</v>
      </c>
      <c r="AV165" s="55" t="str">
        <f>[1]!obMake(AV$15&amp;"-"&amp;ROW(),"double",AA165)</f>
        <v>spread pay-165 
[8397]</v>
      </c>
      <c r="AW165" s="55" t="str">
        <f>[1]!obMake(AW$15&amp;"-"&amp;ROW(),"String",AB165)</f>
        <v>disocunt pay-165 
[7392]</v>
      </c>
      <c r="AX165" s="55" t="str">
        <f>[1]!obMake(AX$15&amp;"-"&amp;ROW(),"String",AD165)</f>
        <v>calibration curve-165 
[7242]</v>
      </c>
      <c r="AY165" s="55" t="str">
        <f>[1]!obMake(AY$15&amp;"-"&amp;ROW(),"double",AE165)</f>
        <v>calibration time-165 
[11272]</v>
      </c>
      <c r="JJ165" s="14"/>
      <c r="JK165" s="14"/>
      <c r="JL165" s="14"/>
      <c r="JM165" s="14"/>
      <c r="JN165" s="14"/>
      <c r="JO165" s="14"/>
    </row>
    <row r="166" spans="1:275" ht="13.2" customHeight="1" x14ac:dyDescent="0.25">
      <c r="A166" s="48" t="str">
        <f t="shared" si="19"/>
        <v>forward-EUR-3M-USD-OIS-40Y</v>
      </c>
      <c r="B166" s="49" t="str">
        <f>[1]!obMake("calibItem-"&amp;ROW(),obLibs&amp;"net.finmath.marketdata.calibration.CalibratedCurves$CalibrationSpec",AN166:AY166)</f>
        <v>calibItem-166 
[14057]</v>
      </c>
      <c r="C166" s="49">
        <f>[1]!obGet([1]!obCall("",[1]!obCall("",$B$11,"getCalibrationProductForSpec",B166),"getValue",[1]!obCall("",$B$11,"getModel")))</f>
        <v>-6.8833827526759706E-15</v>
      </c>
      <c r="D166" s="14" t="str">
        <f t="shared" si="24"/>
        <v>forward-EUR-3M-USD-OIS-40Y</v>
      </c>
      <c r="E166" s="14" t="s">
        <v>125</v>
      </c>
      <c r="F166" s="40">
        <v>2</v>
      </c>
      <c r="H166" s="40" t="s">
        <v>105</v>
      </c>
      <c r="I166" s="40" t="s">
        <v>145</v>
      </c>
      <c r="J166" s="40" t="s">
        <v>149</v>
      </c>
      <c r="K166" s="40" t="s">
        <v>108</v>
      </c>
      <c r="L166" s="40" t="s">
        <v>109</v>
      </c>
      <c r="M166" s="40">
        <v>0</v>
      </c>
      <c r="N166" s="40">
        <v>0</v>
      </c>
      <c r="O166" s="33" t="s">
        <v>156</v>
      </c>
      <c r="P166" s="40">
        <v>0</v>
      </c>
      <c r="Q166" s="33" t="s">
        <v>157</v>
      </c>
      <c r="S166" s="40" t="s">
        <v>105</v>
      </c>
      <c r="T166" s="40" t="str">
        <f t="shared" si="25"/>
        <v>40Y</v>
      </c>
      <c r="U166" s="40" t="s">
        <v>110</v>
      </c>
      <c r="V166" s="40" t="s">
        <v>150</v>
      </c>
      <c r="W166" s="40" t="s">
        <v>109</v>
      </c>
      <c r="X166" s="40">
        <v>0</v>
      </c>
      <c r="Y166" s="40">
        <v>0</v>
      </c>
      <c r="Z166" s="33" t="str">
        <f>""</f>
        <v/>
      </c>
      <c r="AA166" s="51">
        <f t="shared" si="26"/>
        <v>2.2079999999999999E-2</v>
      </c>
      <c r="AB166" s="33" t="str">
        <f t="shared" si="22"/>
        <v>discount-EUR-USD-OIS-2</v>
      </c>
      <c r="AC166" s="53"/>
      <c r="AD166" s="33" t="str">
        <f t="shared" si="23"/>
        <v>forward-EUR-3M-USD-OIS</v>
      </c>
      <c r="AE166" s="54">
        <f>[1]!obGet([1]!obCall("",AP166,IF(OR(AD166=Q166,AD166=AB166),"getPayment","getFixing"),[1]!obMake("","int",[1]!obGet([1]!obCall("",AP166,"getNumberOfPeriods"))-1)))</f>
        <v>39.780821917808218</v>
      </c>
      <c r="AG166" s="55" t="str">
        <f>[1]!obMake(AG$15&amp;"-"&amp;ROW(),"int",$F166)</f>
        <v>spot date-166 
[7656]</v>
      </c>
      <c r="AH166" s="55" t="str">
        <f>[1]!obMake(AH$15&amp;"-"&amp;ROW(),"String",$H166)</f>
        <v>start offset rec-166 
[8993]</v>
      </c>
      <c r="AI166" s="55" t="str">
        <f>[1]!obMake(AI$15&amp;"-"&amp;ROW(),"String",$I166)</f>
        <v>maturity rec-166 
[7391]</v>
      </c>
      <c r="AK166" s="55" t="str">
        <f>[1]!obMake(AK$15&amp;"-"&amp;ROW(),"String",$S166)</f>
        <v>start offset pay-166 
[7241]</v>
      </c>
      <c r="AL166" s="55" t="str">
        <f>[1]!obMake(AL$15&amp;"-"&amp;ROW(),"String",$T166)</f>
        <v>maturity pay-166 
[7655]</v>
      </c>
      <c r="AN166" s="55" t="str">
        <f>[1]!obMake(AN$15&amp;"-"&amp;ROW(),"String",D166)</f>
        <v>symbol-166 
[8940]</v>
      </c>
      <c r="AO166" s="55" t="str">
        <f>[1]!obMake(AO$15&amp;"-"&amp;ROW(),"String",E166)</f>
        <v>type-166 
[7390]</v>
      </c>
      <c r="AP166" s="55" t="str">
        <f>[1]!obCall(AP$15&amp;"-"&amp;ROW(),obLibs&amp;"net.finmath.time.ScheduleGenerator","createScheduleFromConventions",$H$8,$AG166,$AH166:$AI166,[1]!obMake("","String",$J166),[1]!obMake("","String",$K166),$H$9,[1]!obMake("","String",$L166),$H$10,[1]!obMake("","int",$M166),[1]!obMake("","int",$N166))</f>
        <v>tenor rec-166 
[14052]</v>
      </c>
      <c r="AQ166" s="55" t="str">
        <f>[1]!obMake(AQ$15&amp;"-"&amp;ROW(),"String",O166)</f>
        <v>forward rec-166 
[7654]</v>
      </c>
      <c r="AR166" s="55" t="str">
        <f>[1]!obMake(AR$15&amp;"-"&amp;ROW(),"double",P166)</f>
        <v>spread rec-166 
[8396]</v>
      </c>
      <c r="AS166" s="55" t="str">
        <f>[1]!obMake(AS$15&amp;"-"&amp;ROW(),"String",Q166)</f>
        <v>discount rec-166 
[7389]</v>
      </c>
      <c r="AT166" s="55" t="str">
        <f>[1]!obCall(AT$15&amp;"-"&amp;ROW(),obLibs&amp;"net.finmath.time.ScheduleGenerator","createScheduleFromConventions",$H$8,$AG166,$AK166:$AL166,[1]!obMake("","String",$U166),[1]!obMake("","String",$V166),$H$9,[1]!obMake("","String",$L166),$H$10,[1]!obMake("","int",$X166),[1]!obMake("","int",$Y166))</f>
        <v>tenor pay-166 
[12000]</v>
      </c>
      <c r="AU166" s="55" t="str">
        <f>[1]!obMake(AU$15&amp;"-"&amp;ROW(),"String",Z166)</f>
        <v>forward pay-166 
[7653]</v>
      </c>
      <c r="AV166" s="55" t="str">
        <f>[1]!obMake(AV$15&amp;"-"&amp;ROW(),"double",AA166)</f>
        <v>spread pay-166 
[7881]</v>
      </c>
      <c r="AW166" s="55" t="str">
        <f>[1]!obMake(AW$15&amp;"-"&amp;ROW(),"String",AB166)</f>
        <v>disocunt pay-166 
[7388]</v>
      </c>
      <c r="AX166" s="55" t="str">
        <f>[1]!obMake(AX$15&amp;"-"&amp;ROW(),"String",AD166)</f>
        <v>calibration curve-166 
[7240]</v>
      </c>
      <c r="AY166" s="55" t="str">
        <f>[1]!obMake(AY$15&amp;"-"&amp;ROW(),"double",AE166)</f>
        <v>calibration time-166 
[14056]</v>
      </c>
      <c r="JJ166" s="14"/>
      <c r="JK166" s="14"/>
      <c r="JL166" s="14"/>
      <c r="JM166" s="14"/>
      <c r="JN166" s="14"/>
      <c r="JO166" s="14"/>
    </row>
    <row r="167" spans="1:275" s="46" customFormat="1" ht="13.2" customHeight="1" x14ac:dyDescent="0.25">
      <c r="A167" s="48" t="str">
        <f t="shared" si="19"/>
        <v>forward-EUR-3M-USD-OIS-50Y</v>
      </c>
      <c r="B167" s="58" t="str">
        <f>[1]!obMake("calibItem-"&amp;ROW(),obLibs&amp;"net.finmath.marketdata.calibration.CalibratedCurves$CalibrationSpec",AN167:AY167)</f>
        <v>calibItem-167 
[13219]</v>
      </c>
      <c r="C167" s="58">
        <f>[1]!obGet([1]!obCall("",[1]!obCall("",$B$11,"getCalibrationProductForSpec",B167),"getValue",[1]!obCall("",$B$11,"getModel")))</f>
        <v>1.9984014443252818E-15</v>
      </c>
      <c r="D167" s="46" t="str">
        <f t="shared" si="24"/>
        <v>forward-EUR-3M-USD-OIS-50Y</v>
      </c>
      <c r="E167" s="46" t="s">
        <v>125</v>
      </c>
      <c r="F167" s="59">
        <v>2</v>
      </c>
      <c r="H167" s="59" t="s">
        <v>105</v>
      </c>
      <c r="I167" s="59" t="s">
        <v>146</v>
      </c>
      <c r="J167" s="59" t="s">
        <v>149</v>
      </c>
      <c r="K167" s="59" t="s">
        <v>108</v>
      </c>
      <c r="L167" s="59" t="s">
        <v>109</v>
      </c>
      <c r="M167" s="59">
        <v>0</v>
      </c>
      <c r="N167" s="59">
        <v>0</v>
      </c>
      <c r="O167" s="33" t="s">
        <v>156</v>
      </c>
      <c r="P167" s="59">
        <v>0</v>
      </c>
      <c r="Q167" s="33" t="s">
        <v>157</v>
      </c>
      <c r="S167" s="59" t="s">
        <v>105</v>
      </c>
      <c r="T167" s="59" t="str">
        <f t="shared" si="25"/>
        <v>50Y</v>
      </c>
      <c r="U167" s="59" t="s">
        <v>110</v>
      </c>
      <c r="V167" s="59" t="s">
        <v>150</v>
      </c>
      <c r="W167" s="59" t="s">
        <v>109</v>
      </c>
      <c r="X167" s="59">
        <v>0</v>
      </c>
      <c r="Y167" s="59">
        <v>0</v>
      </c>
      <c r="Z167" s="61" t="str">
        <f>""</f>
        <v/>
      </c>
      <c r="AA167" s="51">
        <f t="shared" si="26"/>
        <v>2.2859999999999998E-2</v>
      </c>
      <c r="AB167" s="33" t="str">
        <f t="shared" si="22"/>
        <v>discount-EUR-USD-OIS-2</v>
      </c>
      <c r="AC167" s="63"/>
      <c r="AD167" s="61" t="str">
        <f t="shared" si="23"/>
        <v>forward-EUR-3M-USD-OIS</v>
      </c>
      <c r="AE167" s="64">
        <f>[1]!obGet([1]!obCall("",AP167,IF(OR(AD167=Q167,AD167=AB167),"getPayment","getFixing"),[1]!obMake("","int",[1]!obGet([1]!obCall("",AP167,"getNumberOfPeriods"))-1)))</f>
        <v>49.789041095890411</v>
      </c>
      <c r="AG167" s="65" t="str">
        <f>[1]!obMake(AG$15&amp;"-"&amp;ROW(),"int",$F167)</f>
        <v>spot date-167 
[7651]</v>
      </c>
      <c r="AH167" s="65" t="str">
        <f>[1]!obMake(AH$15&amp;"-"&amp;ROW(),"String",$H167)</f>
        <v>start offset rec-167 
[9433]</v>
      </c>
      <c r="AI167" s="65" t="str">
        <f>[1]!obMake(AI$15&amp;"-"&amp;ROW(),"String",$I167)</f>
        <v>maturity rec-167 
[7387]</v>
      </c>
      <c r="AK167" s="65" t="str">
        <f>[1]!obMake(AK$15&amp;"-"&amp;ROW(),"String",$S167)</f>
        <v>start offset pay-167 
[7239]</v>
      </c>
      <c r="AL167" s="65" t="str">
        <f>[1]!obMake(AL$15&amp;"-"&amp;ROW(),"String",$T167)</f>
        <v>maturity pay-167 
[7650]</v>
      </c>
      <c r="AN167" s="65" t="str">
        <f>[1]!obMake(AN$15&amp;"-"&amp;ROW(),"String",D167)</f>
        <v>symbol-167 
[8395]</v>
      </c>
      <c r="AO167" s="65" t="str">
        <f>[1]!obMake(AO$15&amp;"-"&amp;ROW(),"String",E167)</f>
        <v>type-167 
[7386]</v>
      </c>
      <c r="AP167" s="65" t="str">
        <f>[1]!obCall(AP$15&amp;"-"&amp;ROW(),obLibs&amp;"net.finmath.time.ScheduleGenerator","createScheduleFromConventions",$H$8,$AG167,$AH167:$AI167,[1]!obMake("","String",$J167),[1]!obMake("","String",$K167),$H$9,[1]!obMake("","String",$L167),$H$10,[1]!obMake("","int",$M167),[1]!obMake("","int",$N167))</f>
        <v>tenor rec-167 
[11258]</v>
      </c>
      <c r="AQ167" s="65" t="str">
        <f>[1]!obMake(AQ$15&amp;"-"&amp;ROW(),"String",O167)</f>
        <v>forward rec-167 
[7649]</v>
      </c>
      <c r="AR167" s="65" t="str">
        <f>[1]!obMake(AR$15&amp;"-"&amp;ROW(),"double",P167)</f>
        <v>spread rec-167 
[7880]</v>
      </c>
      <c r="AS167" s="65" t="str">
        <f>[1]!obMake(AS$15&amp;"-"&amp;ROW(),"String",Q167)</f>
        <v>discount rec-167 
[7385]</v>
      </c>
      <c r="AT167" s="65" t="str">
        <f>[1]!obCall(AT$15&amp;"-"&amp;ROW(),obLibs&amp;"net.finmath.time.ScheduleGenerator","createScheduleFromConventions",$H$8,$AG167,$AK167:$AL167,[1]!obMake("","String",$U167),[1]!obMake("","String",$V167),$H$9,[1]!obMake("","String",$L167),$H$10,[1]!obMake("","int",$X167),[1]!obMake("","int",$Y167))</f>
        <v>tenor pay-167 
[13218]</v>
      </c>
      <c r="AU167" s="65" t="str">
        <f>[1]!obMake(AU$15&amp;"-"&amp;ROW(),"String",Z167)</f>
        <v>forward pay-167 
[7648]</v>
      </c>
      <c r="AV167" s="65" t="str">
        <f>[1]!obMake(AV$15&amp;"-"&amp;ROW(),"double",AA167)</f>
        <v>spread pay-167 
[8992]</v>
      </c>
      <c r="AW167" s="65" t="str">
        <f>[1]!obMake(AW$15&amp;"-"&amp;ROW(),"String",AB167)</f>
        <v>disocunt pay-167 
[7384]</v>
      </c>
      <c r="AX167" s="65" t="str">
        <f>[1]!obMake(AX$15&amp;"-"&amp;ROW(),"String",AD167)</f>
        <v>calibration curve-167 
[7238]</v>
      </c>
      <c r="AY167" s="65" t="str">
        <f>[1]!obMake(AY$15&amp;"-"&amp;ROW(),"double",AE167)</f>
        <v>calibration time-167 
[11262]</v>
      </c>
    </row>
    <row r="168" spans="1:275" ht="13.2" customHeight="1" x14ac:dyDescent="0.25">
      <c r="A168" s="48" t="str">
        <f t="shared" si="19"/>
        <v>discount-EUR-USD-OIS-2-1Y</v>
      </c>
      <c r="B168" s="49" t="str">
        <f>[1]!obMake("calibItem-"&amp;ROW(),obLibs&amp;"net.finmath.marketdata.calibration.CalibratedCurves$CalibrationSpec",AN168:AY168)</f>
        <v>calibItem-168 
[14068]</v>
      </c>
      <c r="C168" s="49">
        <f>[1]!obGet([1]!obCall("",[1]!obCall("",$B$11,"getCalibrationProductForSpec",B168),"getValue",[1]!obCall("",$B$11,"getModel")))</f>
        <v>-2.2204460492503131E-16</v>
      </c>
      <c r="D168" s="14" t="str">
        <f t="shared" si="24"/>
        <v>discount-EUR-USD-OIS-2-1Y</v>
      </c>
      <c r="E168" s="14" t="s">
        <v>125</v>
      </c>
      <c r="F168" s="40">
        <v>2</v>
      </c>
      <c r="H168" s="40" t="s">
        <v>105</v>
      </c>
      <c r="I168" s="40" t="s">
        <v>152</v>
      </c>
      <c r="J168" s="40" t="s">
        <v>149</v>
      </c>
      <c r="K168" s="40" t="s">
        <v>130</v>
      </c>
      <c r="L168" s="40" t="s">
        <v>109</v>
      </c>
      <c r="M168" s="40">
        <v>0</v>
      </c>
      <c r="N168" s="40">
        <v>0</v>
      </c>
      <c r="O168" s="33" t="s">
        <v>154</v>
      </c>
      <c r="P168" s="40">
        <v>0</v>
      </c>
      <c r="Q168" s="52" t="s">
        <v>153</v>
      </c>
      <c r="S168" s="40" t="s">
        <v>105</v>
      </c>
      <c r="T168" s="40" t="str">
        <f t="shared" si="25"/>
        <v>1Y</v>
      </c>
      <c r="U168" s="40" t="s">
        <v>149</v>
      </c>
      <c r="V168" s="40" t="s">
        <v>108</v>
      </c>
      <c r="W168" s="40" t="s">
        <v>109</v>
      </c>
      <c r="X168" s="40">
        <v>0</v>
      </c>
      <c r="Y168" s="40">
        <v>0</v>
      </c>
      <c r="Z168" s="33" t="s">
        <v>156</v>
      </c>
      <c r="AA168" s="51">
        <v>5.3400000000000001E-3</v>
      </c>
      <c r="AB168" s="33" t="s">
        <v>157</v>
      </c>
      <c r="AC168" s="53"/>
      <c r="AD168" s="33" t="str">
        <f t="shared" ref="AD168:AD191" si="27">AB168</f>
        <v>discount-EUR-USD-OIS-2</v>
      </c>
      <c r="AE168" s="54">
        <f>[1]!obGet([1]!obCall("",AP168,IF(OR(AD168=Q168,AD168=AB168),"getPayment","getFixing"),[1]!obMake("","int",[1]!obGet([1]!obCall("",AP168,"getNumberOfPeriods"))-1)))</f>
        <v>1.0136986301369864</v>
      </c>
      <c r="AG168" s="55" t="str">
        <f>[1]!obMake(AG$15&amp;"-"&amp;ROW(),"int",$F168)</f>
        <v>spot date-168 
[7646]</v>
      </c>
      <c r="AH168" s="55" t="str">
        <f>[1]!obMake(AH$15&amp;"-"&amp;ROW(),"String",$H168)</f>
        <v>start offset rec-168 
[8394]</v>
      </c>
      <c r="AI168" s="55" t="str">
        <f>[1]!obMake(AI$15&amp;"-"&amp;ROW(),"String",$I168)</f>
        <v>maturity rec-168 
[7383]</v>
      </c>
      <c r="AK168" s="55" t="str">
        <f>[1]!obMake(AK$15&amp;"-"&amp;ROW(),"String",$S168)</f>
        <v>start offset pay-168 
[7237]</v>
      </c>
      <c r="AL168" s="55" t="str">
        <f>[1]!obMake(AL$15&amp;"-"&amp;ROW(),"String",$T168)</f>
        <v>maturity pay-168 
[7645]</v>
      </c>
      <c r="AN168" s="55" t="str">
        <f>[1]!obMake(AN$15&amp;"-"&amp;ROW(),"String",D168)</f>
        <v>symbol-168 
[7879]</v>
      </c>
      <c r="AO168" s="55" t="str">
        <f>[1]!obMake(AO$15&amp;"-"&amp;ROW(),"String",E168)</f>
        <v>type-168 
[7382]</v>
      </c>
      <c r="AP168" s="55" t="str">
        <f>[1]!obCall(AP$15&amp;"-"&amp;ROW(),obLibs&amp;"net.finmath.time.ScheduleGenerator","createScheduleFromConventions",$H$8,$AG168,$AH168:$AI168,[1]!obMake("","String",$J168),[1]!obMake("","String",$K168),$H$9,[1]!obMake("","String",$L168),$H$10,[1]!obMake("","int",$M168),[1]!obMake("","int",$N168))</f>
        <v>tenor rec-168 
[14063]</v>
      </c>
      <c r="AQ168" s="55" t="str">
        <f>[1]!obMake(AQ$15&amp;"-"&amp;ROW(),"String",O168)</f>
        <v>forward rec-168 
[7644]</v>
      </c>
      <c r="AR168" s="55" t="str">
        <f>[1]!obMake(AR$15&amp;"-"&amp;ROW(),"double",P168)</f>
        <v>spread rec-168 
[8991]</v>
      </c>
      <c r="AS168" s="55" t="str">
        <f>[1]!obMake(AS$15&amp;"-"&amp;ROW(),"String",Q168)</f>
        <v>discount rec-168 
[7381]</v>
      </c>
      <c r="AT168" s="55" t="str">
        <f>[1]!obCall(AT$15&amp;"-"&amp;ROW(),obLibs&amp;"net.finmath.time.ScheduleGenerator","createScheduleFromConventions",$H$8,$AG168,$AK168:$AL168,[1]!obMake("","String",$U168),[1]!obMake("","String",$V168),$H$9,[1]!obMake("","String",$L168),$H$10,[1]!obMake("","int",$X168),[1]!obMake("","int",$Y168))</f>
        <v>tenor pay-168 
[11994]</v>
      </c>
      <c r="AU168" s="55" t="str">
        <f>[1]!obMake(AU$15&amp;"-"&amp;ROW(),"String",Z168)</f>
        <v>forward pay-168 
[7643]</v>
      </c>
      <c r="AV168" s="55" t="str">
        <f>[1]!obMake(AV$15&amp;"-"&amp;ROW(),"double",AA168)</f>
        <v>spread pay-168 
[9432]</v>
      </c>
      <c r="AW168" s="55" t="str">
        <f>[1]!obMake(AW$15&amp;"-"&amp;ROW(),"String",AB168)</f>
        <v>disocunt pay-168 
[7380]</v>
      </c>
      <c r="AX168" s="55" t="str">
        <f>[1]!obMake(AX$15&amp;"-"&amp;ROW(),"String",AD168)</f>
        <v>calibration curve-168 
[7236]</v>
      </c>
      <c r="AY168" s="55" t="str">
        <f>[1]!obMake(AY$15&amp;"-"&amp;ROW(),"double",AE168)</f>
        <v>calibration time-168 
[14067]</v>
      </c>
      <c r="JJ168" s="14"/>
      <c r="JK168" s="14"/>
      <c r="JL168" s="14"/>
      <c r="JM168" s="14"/>
      <c r="JN168" s="14"/>
      <c r="JO168" s="14"/>
    </row>
    <row r="169" spans="1:275" ht="13.2" customHeight="1" x14ac:dyDescent="0.25">
      <c r="A169" s="48" t="str">
        <f t="shared" si="19"/>
        <v>discount-EUR-USD-OIS-2-2Y</v>
      </c>
      <c r="B169" s="49" t="str">
        <f>[1]!obMake("calibItem-"&amp;ROW(),obLibs&amp;"net.finmath.marketdata.calibration.CalibratedCurves$CalibrationSpec",AN169:AY169)</f>
        <v>calibItem-169 
[13226]</v>
      </c>
      <c r="C169" s="49">
        <f>[1]!obGet([1]!obCall("",[1]!obCall("",$B$11,"getCalibrationProductForSpec",B169),"getValue",[1]!obCall("",$B$11,"getModel")))</f>
        <v>-5.5511151231257827E-16</v>
      </c>
      <c r="D169" s="14" t="str">
        <f t="shared" si="24"/>
        <v>discount-EUR-USD-OIS-2-2Y</v>
      </c>
      <c r="E169" s="14" t="s">
        <v>125</v>
      </c>
      <c r="F169" s="40">
        <v>2</v>
      </c>
      <c r="H169" s="40" t="s">
        <v>105</v>
      </c>
      <c r="I169" s="40" t="s">
        <v>129</v>
      </c>
      <c r="J169" s="40" t="s">
        <v>149</v>
      </c>
      <c r="K169" s="40" t="s">
        <v>130</v>
      </c>
      <c r="L169" s="40" t="s">
        <v>109</v>
      </c>
      <c r="M169" s="40">
        <v>0</v>
      </c>
      <c r="N169" s="40">
        <v>0</v>
      </c>
      <c r="O169" s="33" t="s">
        <v>154</v>
      </c>
      <c r="P169" s="40">
        <v>0</v>
      </c>
      <c r="Q169" s="52" t="s">
        <v>153</v>
      </c>
      <c r="S169" s="40" t="s">
        <v>105</v>
      </c>
      <c r="T169" s="40" t="str">
        <f t="shared" si="25"/>
        <v>2Y</v>
      </c>
      <c r="U169" s="40" t="s">
        <v>149</v>
      </c>
      <c r="V169" s="40" t="s">
        <v>108</v>
      </c>
      <c r="W169" s="40" t="s">
        <v>109</v>
      </c>
      <c r="X169" s="40">
        <v>0</v>
      </c>
      <c r="Y169" s="40">
        <v>0</v>
      </c>
      <c r="Z169" s="33" t="s">
        <v>156</v>
      </c>
      <c r="AA169" s="51">
        <v>5.4000000000000003E-3</v>
      </c>
      <c r="AB169" s="33" t="s">
        <v>157</v>
      </c>
      <c r="AC169" s="53"/>
      <c r="AD169" s="33" t="str">
        <f t="shared" si="27"/>
        <v>discount-EUR-USD-OIS-2</v>
      </c>
      <c r="AE169" s="54">
        <f>[1]!obGet([1]!obCall("",AP169,IF(OR(AD169=Q169,AD169=AB169),"getPayment","getFixing"),[1]!obMake("","int",[1]!obGet([1]!obCall("",AP169,"getNumberOfPeriods"))-1)))</f>
        <v>2.010958904109589</v>
      </c>
      <c r="AG169" s="55" t="str">
        <f>[1]!obMake(AG$15&amp;"-"&amp;ROW(),"int",$F169)</f>
        <v>spot date-169 
[7641]</v>
      </c>
      <c r="AH169" s="55" t="str">
        <f>[1]!obMake(AH$15&amp;"-"&amp;ROW(),"String",$H169)</f>
        <v>start offset rec-169 
[7878]</v>
      </c>
      <c r="AI169" s="55" t="str">
        <f>[1]!obMake(AI$15&amp;"-"&amp;ROW(),"String",$I169)</f>
        <v>maturity rec-169 
[7379]</v>
      </c>
      <c r="AK169" s="55" t="str">
        <f>[1]!obMake(AK$15&amp;"-"&amp;ROW(),"String",$S169)</f>
        <v>start offset pay-169 
[7235]</v>
      </c>
      <c r="AL169" s="55" t="str">
        <f>[1]!obMake(AL$15&amp;"-"&amp;ROW(),"String",$T169)</f>
        <v>maturity pay-169 
[7640]</v>
      </c>
      <c r="AN169" s="55" t="str">
        <f>[1]!obMake(AN$15&amp;"-"&amp;ROW(),"String",D169)</f>
        <v>symbol-169 
[8990]</v>
      </c>
      <c r="AO169" s="55" t="str">
        <f>[1]!obMake(AO$15&amp;"-"&amp;ROW(),"String",E169)</f>
        <v>type-169 
[7378]</v>
      </c>
      <c r="AP169" s="55" t="str">
        <f>[1]!obCall(AP$15&amp;"-"&amp;ROW(),obLibs&amp;"net.finmath.time.ScheduleGenerator","createScheduleFromConventions",$H$8,$AG169,$AH169:$AI169,[1]!obMake("","String",$J169),[1]!obMake("","String",$K169),$H$9,[1]!obMake("","String",$L169),$H$10,[1]!obMake("","int",$M169),[1]!obMake("","int",$N169))</f>
        <v>tenor rec-169 
[11248]</v>
      </c>
      <c r="AQ169" s="55" t="str">
        <f>[1]!obMake(AQ$15&amp;"-"&amp;ROW(),"String",O169)</f>
        <v>forward rec-169 
[7639]</v>
      </c>
      <c r="AR169" s="55" t="str">
        <f>[1]!obMake(AR$15&amp;"-"&amp;ROW(),"double",P169)</f>
        <v>spread rec-169 
[8939]</v>
      </c>
      <c r="AS169" s="55" t="str">
        <f>[1]!obMake(AS$15&amp;"-"&amp;ROW(),"String",Q169)</f>
        <v>discount rec-169 
[7377]</v>
      </c>
      <c r="AT169" s="55" t="str">
        <f>[1]!obCall(AT$15&amp;"-"&amp;ROW(),obLibs&amp;"net.finmath.time.ScheduleGenerator","createScheduleFromConventions",$H$8,$AG169,$AK169:$AL169,[1]!obMake("","String",$U169),[1]!obMake("","String",$V169),$H$9,[1]!obMake("","String",$L169),$H$10,[1]!obMake("","int",$X169),[1]!obMake("","int",$Y169))</f>
        <v>tenor pay-169 
[13225]</v>
      </c>
      <c r="AU169" s="55" t="str">
        <f>[1]!obMake(AU$15&amp;"-"&amp;ROW(),"String",Z169)</f>
        <v>forward pay-169 
[7638]</v>
      </c>
      <c r="AV169" s="55" t="str">
        <f>[1]!obMake(AV$15&amp;"-"&amp;ROW(),"double",AA169)</f>
        <v>spread pay-169 
[8393]</v>
      </c>
      <c r="AW169" s="55" t="str">
        <f>[1]!obMake(AW$15&amp;"-"&amp;ROW(),"String",AB169)</f>
        <v>disocunt pay-169 
[7376]</v>
      </c>
      <c r="AX169" s="55" t="str">
        <f>[1]!obMake(AX$15&amp;"-"&amp;ROW(),"String",AD169)</f>
        <v>calibration curve-169 
[7234]</v>
      </c>
      <c r="AY169" s="55" t="str">
        <f>[1]!obMake(AY$15&amp;"-"&amp;ROW(),"double",AE169)</f>
        <v>calibration time-169 
[11252]</v>
      </c>
      <c r="JJ169" s="14"/>
      <c r="JK169" s="14"/>
      <c r="JL169" s="14"/>
      <c r="JM169" s="14"/>
      <c r="JN169" s="14"/>
      <c r="JO169" s="14"/>
    </row>
    <row r="170" spans="1:275" ht="13.2" customHeight="1" x14ac:dyDescent="0.25">
      <c r="A170" s="48" t="str">
        <f t="shared" si="19"/>
        <v>discount-EUR-USD-OIS-2-3Y</v>
      </c>
      <c r="B170" s="49" t="str">
        <f>[1]!obMake("calibItem-"&amp;ROW(),obLibs&amp;"net.finmath.marketdata.calibration.CalibratedCurves$CalibrationSpec",AN170:AY170)</f>
        <v>calibItem-170 
[14079]</v>
      </c>
      <c r="C170" s="49">
        <f>[1]!obGet([1]!obCall("",[1]!obCall("",$B$11,"getCalibrationProductForSpec",B170),"getValue",[1]!obCall("",$B$11,"getModel")))</f>
        <v>-7.7715611723760958E-16</v>
      </c>
      <c r="D170" s="14" t="str">
        <f t="shared" si="24"/>
        <v>discount-EUR-USD-OIS-2-3Y</v>
      </c>
      <c r="E170" s="14" t="s">
        <v>125</v>
      </c>
      <c r="F170" s="40">
        <v>2</v>
      </c>
      <c r="H170" s="40" t="s">
        <v>105</v>
      </c>
      <c r="I170" s="40" t="s">
        <v>131</v>
      </c>
      <c r="J170" s="40" t="s">
        <v>149</v>
      </c>
      <c r="K170" s="40" t="s">
        <v>130</v>
      </c>
      <c r="L170" s="40" t="s">
        <v>109</v>
      </c>
      <c r="M170" s="40">
        <v>0</v>
      </c>
      <c r="N170" s="40">
        <v>0</v>
      </c>
      <c r="O170" s="33" t="s">
        <v>154</v>
      </c>
      <c r="P170" s="40">
        <v>0</v>
      </c>
      <c r="Q170" s="52" t="s">
        <v>153</v>
      </c>
      <c r="S170" s="40" t="s">
        <v>105</v>
      </c>
      <c r="T170" s="40" t="str">
        <f t="shared" si="25"/>
        <v>3Y</v>
      </c>
      <c r="U170" s="40" t="s">
        <v>149</v>
      </c>
      <c r="V170" s="40" t="s">
        <v>108</v>
      </c>
      <c r="W170" s="40" t="s">
        <v>109</v>
      </c>
      <c r="X170" s="40">
        <v>0</v>
      </c>
      <c r="Y170" s="40">
        <v>0</v>
      </c>
      <c r="Z170" s="33" t="s">
        <v>156</v>
      </c>
      <c r="AA170" s="51">
        <v>5.3600000000000002E-3</v>
      </c>
      <c r="AB170" s="33" t="s">
        <v>157</v>
      </c>
      <c r="AC170" s="53"/>
      <c r="AD170" s="33" t="str">
        <f t="shared" si="27"/>
        <v>discount-EUR-USD-OIS-2</v>
      </c>
      <c r="AE170" s="54">
        <f>[1]!obGet([1]!obCall("",AP170,IF(OR(AD170=Q170,AD170=AB170),"getPayment","getFixing"),[1]!obMake("","int",[1]!obGet([1]!obCall("",AP170,"getNumberOfPeriods"))-1)))</f>
        <v>3.0082191780821916</v>
      </c>
      <c r="AG170" s="55" t="str">
        <f>[1]!obMake(AG$15&amp;"-"&amp;ROW(),"int",$F170)</f>
        <v>spot date-170 
[7636]</v>
      </c>
      <c r="AH170" s="55" t="str">
        <f>[1]!obMake(AH$15&amp;"-"&amp;ROW(),"String",$H170)</f>
        <v>start offset rec-170 
[8989]</v>
      </c>
      <c r="AI170" s="55" t="str">
        <f>[1]!obMake(AI$15&amp;"-"&amp;ROW(),"String",$I170)</f>
        <v>maturity rec-170 
[7375]</v>
      </c>
      <c r="AK170" s="55" t="str">
        <f>[1]!obMake(AK$15&amp;"-"&amp;ROW(),"String",$S170)</f>
        <v>start offset pay-170 
[7233]</v>
      </c>
      <c r="AL170" s="55" t="str">
        <f>[1]!obMake(AL$15&amp;"-"&amp;ROW(),"String",$T170)</f>
        <v>maturity pay-170 
[7635]</v>
      </c>
      <c r="AN170" s="55" t="str">
        <f>[1]!obMake(AN$15&amp;"-"&amp;ROW(),"String",D170)</f>
        <v>symbol-170 
[8346]</v>
      </c>
      <c r="AO170" s="55" t="str">
        <f>[1]!obMake(AO$15&amp;"-"&amp;ROW(),"String",E170)</f>
        <v>type-170 
[7374]</v>
      </c>
      <c r="AP170" s="55" t="str">
        <f>[1]!obCall(AP$15&amp;"-"&amp;ROW(),obLibs&amp;"net.finmath.time.ScheduleGenerator","createScheduleFromConventions",$H$8,$AG170,$AH170:$AI170,[1]!obMake("","String",$J170),[1]!obMake("","String",$K170),$H$9,[1]!obMake("","String",$L170),$H$10,[1]!obMake("","int",$M170),[1]!obMake("","int",$N170))</f>
        <v>tenor rec-170 
[14074]</v>
      </c>
      <c r="AQ170" s="55" t="str">
        <f>[1]!obMake(AQ$15&amp;"-"&amp;ROW(),"String",O170)</f>
        <v>forward rec-170 
[7634]</v>
      </c>
      <c r="AR170" s="55" t="str">
        <f>[1]!obMake(AR$15&amp;"-"&amp;ROW(),"double",P170)</f>
        <v>spread rec-170 
[8392]</v>
      </c>
      <c r="AS170" s="55" t="str">
        <f>[1]!obMake(AS$15&amp;"-"&amp;ROW(),"String",Q170)</f>
        <v>discount rec-170 
[7373]</v>
      </c>
      <c r="AT170" s="55" t="str">
        <f>[1]!obCall(AT$15&amp;"-"&amp;ROW(),obLibs&amp;"net.finmath.time.ScheduleGenerator","createScheduleFromConventions",$H$8,$AG170,$AK170:$AL170,[1]!obMake("","String",$U170),[1]!obMake("","String",$V170),$H$9,[1]!obMake("","String",$L170),$H$10,[1]!obMake("","int",$X170),[1]!obMake("","int",$Y170))</f>
        <v>tenor pay-170 
[11988]</v>
      </c>
      <c r="AU170" s="55" t="str">
        <f>[1]!obMake(AU$15&amp;"-"&amp;ROW(),"String",Z170)</f>
        <v>forward pay-170 
[7633]</v>
      </c>
      <c r="AV170" s="55" t="str">
        <f>[1]!obMake(AV$15&amp;"-"&amp;ROW(),"double",AA170)</f>
        <v>spread pay-170 
[7877]</v>
      </c>
      <c r="AW170" s="55" t="str">
        <f>[1]!obMake(AW$15&amp;"-"&amp;ROW(),"String",AB170)</f>
        <v>disocunt pay-170 
[7372]</v>
      </c>
      <c r="AX170" s="55" t="str">
        <f>[1]!obMake(AX$15&amp;"-"&amp;ROW(),"String",AD170)</f>
        <v>calibration curve-170 
[7232]</v>
      </c>
      <c r="AY170" s="55" t="str">
        <f>[1]!obMake(AY$15&amp;"-"&amp;ROW(),"double",AE170)</f>
        <v>calibration time-170 
[14078]</v>
      </c>
      <c r="JJ170" s="14"/>
      <c r="JK170" s="14"/>
      <c r="JL170" s="14"/>
      <c r="JM170" s="14"/>
      <c r="JN170" s="14"/>
      <c r="JO170" s="14"/>
    </row>
    <row r="171" spans="1:275" ht="13.2" customHeight="1" x14ac:dyDescent="0.25">
      <c r="A171" s="48" t="str">
        <f t="shared" si="19"/>
        <v>discount-EUR-USD-OIS-2-4Y</v>
      </c>
      <c r="B171" s="49" t="str">
        <f>[1]!obMake("calibItem-"&amp;ROW(),obLibs&amp;"net.finmath.marketdata.calibration.CalibratedCurves$CalibrationSpec",AN171:AY171)</f>
        <v>calibItem-171 
[13233]</v>
      </c>
      <c r="C171" s="49">
        <f>[1]!obGet([1]!obCall("",[1]!obCall("",$B$11,"getCalibrationProductForSpec",B171),"getValue",[1]!obCall("",$B$11,"getModel")))</f>
        <v>-5.5511151231257827E-16</v>
      </c>
      <c r="D171" s="14" t="str">
        <f t="shared" si="24"/>
        <v>discount-EUR-USD-OIS-2-4Y</v>
      </c>
      <c r="E171" s="14" t="s">
        <v>125</v>
      </c>
      <c r="F171" s="40">
        <v>2</v>
      </c>
      <c r="H171" s="40" t="s">
        <v>105</v>
      </c>
      <c r="I171" s="40" t="s">
        <v>132</v>
      </c>
      <c r="J171" s="40" t="s">
        <v>149</v>
      </c>
      <c r="K171" s="40" t="s">
        <v>130</v>
      </c>
      <c r="L171" s="40" t="s">
        <v>109</v>
      </c>
      <c r="M171" s="40">
        <v>0</v>
      </c>
      <c r="N171" s="40">
        <v>0</v>
      </c>
      <c r="O171" s="33" t="s">
        <v>154</v>
      </c>
      <c r="P171" s="40">
        <v>0</v>
      </c>
      <c r="Q171" s="52" t="s">
        <v>153</v>
      </c>
      <c r="S171" s="40" t="s">
        <v>105</v>
      </c>
      <c r="T171" s="40" t="str">
        <f t="shared" si="25"/>
        <v>4Y</v>
      </c>
      <c r="U171" s="40" t="s">
        <v>149</v>
      </c>
      <c r="V171" s="40" t="s">
        <v>108</v>
      </c>
      <c r="W171" s="40" t="s">
        <v>109</v>
      </c>
      <c r="X171" s="40">
        <v>0</v>
      </c>
      <c r="Y171" s="40">
        <v>0</v>
      </c>
      <c r="Z171" s="33" t="s">
        <v>156</v>
      </c>
      <c r="AA171" s="51">
        <v>5.2599999999999999E-3</v>
      </c>
      <c r="AB171" s="33" t="s">
        <v>157</v>
      </c>
      <c r="AC171" s="53"/>
      <c r="AD171" s="33" t="str">
        <f t="shared" si="27"/>
        <v>discount-EUR-USD-OIS-2</v>
      </c>
      <c r="AE171" s="54">
        <f>[1]!obGet([1]!obCall("",AP171,IF(OR(AD171=Q171,AD171=AB171),"getPayment","getFixing"),[1]!obMake("","int",[1]!obGet([1]!obCall("",AP171,"getNumberOfPeriods"))-1)))</f>
        <v>4.0082191780821921</v>
      </c>
      <c r="AG171" s="55" t="str">
        <f>[1]!obMake(AG$15&amp;"-"&amp;ROW(),"int",$F171)</f>
        <v>spot date-171 
[7631]</v>
      </c>
      <c r="AH171" s="55" t="str">
        <f>[1]!obMake(AH$15&amp;"-"&amp;ROW(),"String",$H171)</f>
        <v>start offset rec-171 
[9431]</v>
      </c>
      <c r="AI171" s="55" t="str">
        <f>[1]!obMake(AI$15&amp;"-"&amp;ROW(),"String",$I171)</f>
        <v>maturity rec-171 
[7371]</v>
      </c>
      <c r="AK171" s="55" t="str">
        <f>[1]!obMake(AK$15&amp;"-"&amp;ROW(),"String",$S171)</f>
        <v>start offset pay-171 
[7231]</v>
      </c>
      <c r="AL171" s="55" t="str">
        <f>[1]!obMake(AL$15&amp;"-"&amp;ROW(),"String",$T171)</f>
        <v>maturity pay-171 
[7630]</v>
      </c>
      <c r="AN171" s="55" t="str">
        <f>[1]!obMake(AN$15&amp;"-"&amp;ROW(),"String",D171)</f>
        <v>symbol-171 
[8391]</v>
      </c>
      <c r="AO171" s="55" t="str">
        <f>[1]!obMake(AO$15&amp;"-"&amp;ROW(),"String",E171)</f>
        <v>type-171 
[7370]</v>
      </c>
      <c r="AP171" s="55" t="str">
        <f>[1]!obCall(AP$15&amp;"-"&amp;ROW(),obLibs&amp;"net.finmath.time.ScheduleGenerator","createScheduleFromConventions",$H$8,$AG171,$AH171:$AI171,[1]!obMake("","String",$J171),[1]!obMake("","String",$K171),$H$9,[1]!obMake("","String",$L171),$H$10,[1]!obMake("","int",$M171),[1]!obMake("","int",$N171))</f>
        <v>tenor rec-171 
[11238]</v>
      </c>
      <c r="AQ171" s="55" t="str">
        <f>[1]!obMake(AQ$15&amp;"-"&amp;ROW(),"String",O171)</f>
        <v>forward rec-171 
[7629]</v>
      </c>
      <c r="AR171" s="55" t="str">
        <f>[1]!obMake(AR$15&amp;"-"&amp;ROW(),"double",P171)</f>
        <v>spread rec-171 
[7876]</v>
      </c>
      <c r="AS171" s="55" t="str">
        <f>[1]!obMake(AS$15&amp;"-"&amp;ROW(),"String",Q171)</f>
        <v>discount rec-171 
[7369]</v>
      </c>
      <c r="AT171" s="55" t="str">
        <f>[1]!obCall(AT$15&amp;"-"&amp;ROW(),obLibs&amp;"net.finmath.time.ScheduleGenerator","createScheduleFromConventions",$H$8,$AG171,$AK171:$AL171,[1]!obMake("","String",$U171),[1]!obMake("","String",$V171),$H$9,[1]!obMake("","String",$L171),$H$10,[1]!obMake("","int",$X171),[1]!obMake("","int",$Y171))</f>
        <v>tenor pay-171 
[13232]</v>
      </c>
      <c r="AU171" s="55" t="str">
        <f>[1]!obMake(AU$15&amp;"-"&amp;ROW(),"String",Z171)</f>
        <v>forward pay-171 
[7628]</v>
      </c>
      <c r="AV171" s="55" t="str">
        <f>[1]!obMake(AV$15&amp;"-"&amp;ROW(),"double",AA171)</f>
        <v>spread pay-171 
[8988]</v>
      </c>
      <c r="AW171" s="55" t="str">
        <f>[1]!obMake(AW$15&amp;"-"&amp;ROW(),"String",AB171)</f>
        <v>disocunt pay-171 
[7368]</v>
      </c>
      <c r="AX171" s="55" t="str">
        <f>[1]!obMake(AX$15&amp;"-"&amp;ROW(),"String",AD171)</f>
        <v>calibration curve-171 
[7230]</v>
      </c>
      <c r="AY171" s="55" t="str">
        <f>[1]!obMake(AY$15&amp;"-"&amp;ROW(),"double",AE171)</f>
        <v>calibration time-171 
[11242]</v>
      </c>
      <c r="JJ171" s="14"/>
      <c r="JK171" s="14"/>
      <c r="JL171" s="14"/>
      <c r="JM171" s="14"/>
      <c r="JN171" s="14"/>
      <c r="JO171" s="14"/>
    </row>
    <row r="172" spans="1:275" ht="13.2" customHeight="1" x14ac:dyDescent="0.25">
      <c r="A172" s="48" t="str">
        <f t="shared" si="19"/>
        <v>discount-EUR-USD-OIS-2-5Y</v>
      </c>
      <c r="B172" s="49" t="str">
        <f>[1]!obMake("calibItem-"&amp;ROW(),obLibs&amp;"net.finmath.marketdata.calibration.CalibratedCurves$CalibrationSpec",AN172:AY172)</f>
        <v>calibItem-172 
[14090]</v>
      </c>
      <c r="C172" s="49">
        <f>[1]!obGet([1]!obCall("",[1]!obCall("",$B$11,"getCalibrationProductForSpec",B172),"getValue",[1]!obCall("",$B$11,"getModel")))</f>
        <v>-4.4408920985006262E-16</v>
      </c>
      <c r="D172" s="14" t="str">
        <f t="shared" si="24"/>
        <v>discount-EUR-USD-OIS-2-5Y</v>
      </c>
      <c r="E172" s="14" t="s">
        <v>125</v>
      </c>
      <c r="F172" s="40">
        <v>2</v>
      </c>
      <c r="H172" s="40" t="s">
        <v>105</v>
      </c>
      <c r="I172" s="40" t="s">
        <v>133</v>
      </c>
      <c r="J172" s="40" t="s">
        <v>149</v>
      </c>
      <c r="K172" s="40" t="s">
        <v>130</v>
      </c>
      <c r="L172" s="40" t="s">
        <v>109</v>
      </c>
      <c r="M172" s="40">
        <v>0</v>
      </c>
      <c r="N172" s="40">
        <v>0</v>
      </c>
      <c r="O172" s="33" t="s">
        <v>154</v>
      </c>
      <c r="P172" s="40">
        <v>0</v>
      </c>
      <c r="Q172" s="52" t="s">
        <v>153</v>
      </c>
      <c r="S172" s="40" t="s">
        <v>105</v>
      </c>
      <c r="T172" s="40" t="str">
        <f t="shared" si="25"/>
        <v>5Y</v>
      </c>
      <c r="U172" s="40" t="s">
        <v>149</v>
      </c>
      <c r="V172" s="40" t="s">
        <v>108</v>
      </c>
      <c r="W172" s="40" t="s">
        <v>109</v>
      </c>
      <c r="X172" s="40">
        <v>0</v>
      </c>
      <c r="Y172" s="40">
        <v>0</v>
      </c>
      <c r="Z172" s="33" t="s">
        <v>156</v>
      </c>
      <c r="AA172" s="51">
        <v>5.1000000000000004E-3</v>
      </c>
      <c r="AB172" s="33" t="s">
        <v>157</v>
      </c>
      <c r="AC172" s="53"/>
      <c r="AD172" s="33" t="str">
        <f t="shared" si="27"/>
        <v>discount-EUR-USD-OIS-2</v>
      </c>
      <c r="AE172" s="54">
        <f>[1]!obGet([1]!obCall("",AP172,IF(OR(AD172=Q172,AD172=AB172),"getPayment","getFixing"),[1]!obMake("","int",[1]!obGet([1]!obCall("",AP172,"getNumberOfPeriods"))-1)))</f>
        <v>5.0109589041095894</v>
      </c>
      <c r="AG172" s="55" t="str">
        <f>[1]!obMake(AG$15&amp;"-"&amp;ROW(),"int",$F172)</f>
        <v>spot date-172 
[7626]</v>
      </c>
      <c r="AH172" s="55" t="str">
        <f>[1]!obMake(AH$15&amp;"-"&amp;ROW(),"String",$H172)</f>
        <v>start offset rec-172 
[8390]</v>
      </c>
      <c r="AI172" s="55" t="str">
        <f>[1]!obMake(AI$15&amp;"-"&amp;ROW(),"String",$I172)</f>
        <v>maturity rec-172 
[7367]</v>
      </c>
      <c r="AK172" s="55" t="str">
        <f>[1]!obMake(AK$15&amp;"-"&amp;ROW(),"String",$S172)</f>
        <v>start offset pay-172 
[7229]</v>
      </c>
      <c r="AL172" s="55" t="str">
        <f>[1]!obMake(AL$15&amp;"-"&amp;ROW(),"String",$T172)</f>
        <v>maturity pay-172 
[7625]</v>
      </c>
      <c r="AN172" s="55" t="str">
        <f>[1]!obMake(AN$15&amp;"-"&amp;ROW(),"String",D172)</f>
        <v>symbol-172 
[7875]</v>
      </c>
      <c r="AO172" s="55" t="str">
        <f>[1]!obMake(AO$15&amp;"-"&amp;ROW(),"String",E172)</f>
        <v>type-172 
[7366]</v>
      </c>
      <c r="AP172" s="55" t="str">
        <f>[1]!obCall(AP$15&amp;"-"&amp;ROW(),obLibs&amp;"net.finmath.time.ScheduleGenerator","createScheduleFromConventions",$H$8,$AG172,$AH172:$AI172,[1]!obMake("","String",$J172),[1]!obMake("","String",$K172),$H$9,[1]!obMake("","String",$L172),$H$10,[1]!obMake("","int",$M172),[1]!obMake("","int",$N172))</f>
        <v>tenor rec-172 
[14085]</v>
      </c>
      <c r="AQ172" s="55" t="str">
        <f>[1]!obMake(AQ$15&amp;"-"&amp;ROW(),"String",O172)</f>
        <v>forward rec-172 
[7624]</v>
      </c>
      <c r="AR172" s="55" t="str">
        <f>[1]!obMake(AR$15&amp;"-"&amp;ROW(),"double",P172)</f>
        <v>spread rec-172 
[8987]</v>
      </c>
      <c r="AS172" s="55" t="str">
        <f>[1]!obMake(AS$15&amp;"-"&amp;ROW(),"String",Q172)</f>
        <v>discount rec-172 
[7365]</v>
      </c>
      <c r="AT172" s="55" t="str">
        <f>[1]!obCall(AT$15&amp;"-"&amp;ROW(),obLibs&amp;"net.finmath.time.ScheduleGenerator","createScheduleFromConventions",$H$8,$AG172,$AK172:$AL172,[1]!obMake("","String",$U172),[1]!obMake("","String",$V172),$H$9,[1]!obMake("","String",$L172),$H$10,[1]!obMake("","int",$X172),[1]!obMake("","int",$Y172))</f>
        <v>tenor pay-172 
[11982]</v>
      </c>
      <c r="AU172" s="55" t="str">
        <f>[1]!obMake(AU$15&amp;"-"&amp;ROW(),"String",Z172)</f>
        <v>forward pay-172 
[7623]</v>
      </c>
      <c r="AV172" s="55" t="str">
        <f>[1]!obMake(AV$15&amp;"-"&amp;ROW(),"double",AA172)</f>
        <v>spread pay-172 
[8938]</v>
      </c>
      <c r="AW172" s="55" t="str">
        <f>[1]!obMake(AW$15&amp;"-"&amp;ROW(),"String",AB172)</f>
        <v>disocunt pay-172 
[7364]</v>
      </c>
      <c r="AX172" s="55" t="str">
        <f>[1]!obMake(AX$15&amp;"-"&amp;ROW(),"String",AD172)</f>
        <v>calibration curve-172 
[7228]</v>
      </c>
      <c r="AY172" s="55" t="str">
        <f>[1]!obMake(AY$15&amp;"-"&amp;ROW(),"double",AE172)</f>
        <v>calibration time-172 
[14089]</v>
      </c>
      <c r="JJ172" s="14"/>
      <c r="JK172" s="14"/>
      <c r="JL172" s="14"/>
      <c r="JM172" s="14"/>
      <c r="JN172" s="14"/>
      <c r="JO172" s="14"/>
    </row>
    <row r="173" spans="1:275" ht="13.2" customHeight="1" x14ac:dyDescent="0.25">
      <c r="A173" s="48" t="str">
        <f t="shared" si="19"/>
        <v>discount-EUR-USD-OIS-2-7Y</v>
      </c>
      <c r="B173" s="49" t="str">
        <f>[1]!obMake("calibItem-"&amp;ROW(),obLibs&amp;"net.finmath.marketdata.calibration.CalibratedCurves$CalibrationSpec",AN173:AY173)</f>
        <v>calibItem-173 
[13240]</v>
      </c>
      <c r="C173" s="49">
        <f>[1]!obGet([1]!obCall("",[1]!obCall("",$B$11,"getCalibrationProductForSpec",B173),"getValue",[1]!obCall("",$B$11,"getModel")))</f>
        <v>-8.8817841970012523E-16</v>
      </c>
      <c r="D173" s="14" t="str">
        <f t="shared" si="24"/>
        <v>discount-EUR-USD-OIS-2-7Y</v>
      </c>
      <c r="E173" s="14" t="s">
        <v>125</v>
      </c>
      <c r="F173" s="40">
        <v>2</v>
      </c>
      <c r="H173" s="40" t="s">
        <v>105</v>
      </c>
      <c r="I173" s="40" t="s">
        <v>135</v>
      </c>
      <c r="J173" s="40" t="s">
        <v>149</v>
      </c>
      <c r="K173" s="40" t="s">
        <v>130</v>
      </c>
      <c r="L173" s="40" t="s">
        <v>109</v>
      </c>
      <c r="M173" s="40">
        <v>0</v>
      </c>
      <c r="N173" s="40">
        <v>0</v>
      </c>
      <c r="O173" s="33" t="s">
        <v>154</v>
      </c>
      <c r="P173" s="40">
        <v>0</v>
      </c>
      <c r="Q173" s="52" t="s">
        <v>153</v>
      </c>
      <c r="S173" s="40" t="s">
        <v>105</v>
      </c>
      <c r="T173" s="40" t="str">
        <f t="shared" si="25"/>
        <v>7Y</v>
      </c>
      <c r="U173" s="40" t="s">
        <v>149</v>
      </c>
      <c r="V173" s="40" t="s">
        <v>108</v>
      </c>
      <c r="W173" s="40" t="s">
        <v>109</v>
      </c>
      <c r="X173" s="40">
        <v>0</v>
      </c>
      <c r="Y173" s="40">
        <v>0</v>
      </c>
      <c r="Z173" s="33" t="s">
        <v>156</v>
      </c>
      <c r="AA173" s="51">
        <v>4.5199999999999997E-3</v>
      </c>
      <c r="AB173" s="33" t="s">
        <v>157</v>
      </c>
      <c r="AC173" s="53"/>
      <c r="AD173" s="33" t="str">
        <f t="shared" si="27"/>
        <v>discount-EUR-USD-OIS-2</v>
      </c>
      <c r="AE173" s="54">
        <f>[1]!obGet([1]!obCall("",AP173,IF(OR(AD173=Q173,AD173=AB173),"getPayment","getFixing"),[1]!obMake("","int",[1]!obGet([1]!obCall("",AP173,"getNumberOfPeriods"))-1)))</f>
        <v>7.0164383561643833</v>
      </c>
      <c r="AG173" s="55" t="str">
        <f>[1]!obMake(AG$15&amp;"-"&amp;ROW(),"int",$F173)</f>
        <v>spot date-173 
[7621]</v>
      </c>
      <c r="AH173" s="55" t="str">
        <f>[1]!obMake(AH$15&amp;"-"&amp;ROW(),"String",$H173)</f>
        <v>start offset rec-173 
[7874]</v>
      </c>
      <c r="AI173" s="55" t="str">
        <f>[1]!obMake(AI$15&amp;"-"&amp;ROW(),"String",$I173)</f>
        <v>maturity rec-173 
[7363]</v>
      </c>
      <c r="AK173" s="55" t="str">
        <f>[1]!obMake(AK$15&amp;"-"&amp;ROW(),"String",$S173)</f>
        <v>start offset pay-173 
[7227]</v>
      </c>
      <c r="AL173" s="55" t="str">
        <f>[1]!obMake(AL$15&amp;"-"&amp;ROW(),"String",$T173)</f>
        <v>maturity pay-173 
[7620]</v>
      </c>
      <c r="AN173" s="55" t="str">
        <f>[1]!obMake(AN$15&amp;"-"&amp;ROW(),"String",D173)</f>
        <v>symbol-173 
[8986]</v>
      </c>
      <c r="AO173" s="55" t="str">
        <f>[1]!obMake(AO$15&amp;"-"&amp;ROW(),"String",E173)</f>
        <v>type-173 
[7362]</v>
      </c>
      <c r="AP173" s="55" t="str">
        <f>[1]!obCall(AP$15&amp;"-"&amp;ROW(),obLibs&amp;"net.finmath.time.ScheduleGenerator","createScheduleFromConventions",$H$8,$AG173,$AH173:$AI173,[1]!obMake("","String",$J173),[1]!obMake("","String",$K173),$H$9,[1]!obMake("","String",$L173),$H$10,[1]!obMake("","int",$M173),[1]!obMake("","int",$N173))</f>
        <v>tenor rec-173 
[11228]</v>
      </c>
      <c r="AQ173" s="55" t="str">
        <f>[1]!obMake(AQ$15&amp;"-"&amp;ROW(),"String",O173)</f>
        <v>forward rec-173 
[7619]</v>
      </c>
      <c r="AR173" s="55" t="str">
        <f>[1]!obMake(AR$15&amp;"-"&amp;ROW(),"double",P173)</f>
        <v>spread rec-173 
[8345]</v>
      </c>
      <c r="AS173" s="55" t="str">
        <f>[1]!obMake(AS$15&amp;"-"&amp;ROW(),"String",Q173)</f>
        <v>discount rec-173 
[7361]</v>
      </c>
      <c r="AT173" s="55" t="str">
        <f>[1]!obCall(AT$15&amp;"-"&amp;ROW(),obLibs&amp;"net.finmath.time.ScheduleGenerator","createScheduleFromConventions",$H$8,$AG173,$AK173:$AL173,[1]!obMake("","String",$U173),[1]!obMake("","String",$V173),$H$9,[1]!obMake("","String",$L173),$H$10,[1]!obMake("","int",$X173),[1]!obMake("","int",$Y173))</f>
        <v>tenor pay-173 
[13239]</v>
      </c>
      <c r="AU173" s="55" t="str">
        <f>[1]!obMake(AU$15&amp;"-"&amp;ROW(),"String",Z173)</f>
        <v>forward pay-173 
[7618]</v>
      </c>
      <c r="AV173" s="55" t="str">
        <f>[1]!obMake(AV$15&amp;"-"&amp;ROW(),"double",AA173)</f>
        <v>spread pay-173 
[8389]</v>
      </c>
      <c r="AW173" s="55" t="str">
        <f>[1]!obMake(AW$15&amp;"-"&amp;ROW(),"String",AB173)</f>
        <v>disocunt pay-173 
[7360]</v>
      </c>
      <c r="AX173" s="55" t="str">
        <f>[1]!obMake(AX$15&amp;"-"&amp;ROW(),"String",AD173)</f>
        <v>calibration curve-173 
[7226]</v>
      </c>
      <c r="AY173" s="55" t="str">
        <f>[1]!obMake(AY$15&amp;"-"&amp;ROW(),"double",AE173)</f>
        <v>calibration time-173 
[11232]</v>
      </c>
      <c r="JJ173" s="14"/>
      <c r="JK173" s="14"/>
      <c r="JL173" s="14"/>
      <c r="JM173" s="14"/>
      <c r="JN173" s="14"/>
      <c r="JO173" s="14"/>
    </row>
    <row r="174" spans="1:275" ht="13.2" customHeight="1" x14ac:dyDescent="0.25">
      <c r="A174" s="48" t="str">
        <f t="shared" si="19"/>
        <v>discount-EUR-USD-OIS-2-10Y</v>
      </c>
      <c r="B174" s="49" t="str">
        <f>[1]!obMake("calibItem-"&amp;ROW(),obLibs&amp;"net.finmath.marketdata.calibration.CalibratedCurves$CalibrationSpec",AN174:AY174)</f>
        <v>calibItem-174 
[14101]</v>
      </c>
      <c r="C174" s="49">
        <f>[1]!obGet([1]!obCall("",[1]!obCall("",$B$11,"getCalibrationProductForSpec",B174),"getValue",[1]!obCall("",$B$11,"getModel")))</f>
        <v>-2.2204460492503131E-16</v>
      </c>
      <c r="D174" s="14" t="str">
        <f t="shared" si="24"/>
        <v>discount-EUR-USD-OIS-2-10Y</v>
      </c>
      <c r="E174" s="14" t="s">
        <v>125</v>
      </c>
      <c r="F174" s="40">
        <v>2</v>
      </c>
      <c r="H174" s="40" t="s">
        <v>105</v>
      </c>
      <c r="I174" s="40" t="s">
        <v>138</v>
      </c>
      <c r="J174" s="40" t="s">
        <v>149</v>
      </c>
      <c r="K174" s="40" t="s">
        <v>130</v>
      </c>
      <c r="L174" s="40" t="s">
        <v>109</v>
      </c>
      <c r="M174" s="40">
        <v>0</v>
      </c>
      <c r="N174" s="40">
        <v>0</v>
      </c>
      <c r="O174" s="33" t="s">
        <v>154</v>
      </c>
      <c r="P174" s="40">
        <v>0</v>
      </c>
      <c r="Q174" s="52" t="s">
        <v>153</v>
      </c>
      <c r="S174" s="40" t="s">
        <v>105</v>
      </c>
      <c r="T174" s="40" t="str">
        <f t="shared" si="25"/>
        <v>10Y</v>
      </c>
      <c r="U174" s="40" t="s">
        <v>149</v>
      </c>
      <c r="V174" s="40" t="s">
        <v>108</v>
      </c>
      <c r="W174" s="40" t="s">
        <v>109</v>
      </c>
      <c r="X174" s="40">
        <v>0</v>
      </c>
      <c r="Y174" s="40">
        <v>0</v>
      </c>
      <c r="Z174" s="33" t="s">
        <v>156</v>
      </c>
      <c r="AA174" s="51">
        <v>3.62E-3</v>
      </c>
      <c r="AB174" s="33" t="s">
        <v>157</v>
      </c>
      <c r="AC174" s="53"/>
      <c r="AD174" s="33" t="str">
        <f t="shared" si="27"/>
        <v>discount-EUR-USD-OIS-2</v>
      </c>
      <c r="AE174" s="54">
        <f>[1]!obGet([1]!obCall("",AP174,IF(OR(AD174=Q174,AD174=AB174),"getPayment","getFixing"),[1]!obMake("","int",[1]!obGet([1]!obCall("",AP174,"getNumberOfPeriods"))-1)))</f>
        <v>10.013698630136986</v>
      </c>
      <c r="AG174" s="55" t="str">
        <f>[1]!obMake(AG$15&amp;"-"&amp;ROW(),"int",$F174)</f>
        <v>spot date-174 
[7616]</v>
      </c>
      <c r="AH174" s="55" t="str">
        <f>[1]!obMake(AH$15&amp;"-"&amp;ROW(),"String",$H174)</f>
        <v>start offset rec-174 
[8985]</v>
      </c>
      <c r="AI174" s="55" t="str">
        <f>[1]!obMake(AI$15&amp;"-"&amp;ROW(),"String",$I174)</f>
        <v>maturity rec-174 
[7359]</v>
      </c>
      <c r="AK174" s="55" t="str">
        <f>[1]!obMake(AK$15&amp;"-"&amp;ROW(),"String",$S174)</f>
        <v>start offset pay-174 
[7225]</v>
      </c>
      <c r="AL174" s="55" t="str">
        <f>[1]!obMake(AL$15&amp;"-"&amp;ROW(),"String",$T174)</f>
        <v>maturity pay-174 
[7615]</v>
      </c>
      <c r="AN174" s="55" t="str">
        <f>[1]!obMake(AN$15&amp;"-"&amp;ROW(),"String",D174)</f>
        <v>symbol-174 
[9430]</v>
      </c>
      <c r="AO174" s="55" t="str">
        <f>[1]!obMake(AO$15&amp;"-"&amp;ROW(),"String",E174)</f>
        <v>type-174 
[7358]</v>
      </c>
      <c r="AP174" s="55" t="str">
        <f>[1]!obCall(AP$15&amp;"-"&amp;ROW(),obLibs&amp;"net.finmath.time.ScheduleGenerator","createScheduleFromConventions",$H$8,$AG174,$AH174:$AI174,[1]!obMake("","String",$J174),[1]!obMake("","String",$K174),$H$9,[1]!obMake("","String",$L174),$H$10,[1]!obMake("","int",$M174),[1]!obMake("","int",$N174))</f>
        <v>tenor rec-174 
[14096]</v>
      </c>
      <c r="AQ174" s="55" t="str">
        <f>[1]!obMake(AQ$15&amp;"-"&amp;ROW(),"String",O174)</f>
        <v>forward rec-174 
[7614]</v>
      </c>
      <c r="AR174" s="55" t="str">
        <f>[1]!obMake(AR$15&amp;"-"&amp;ROW(),"double",P174)</f>
        <v>spread rec-174 
[8388]</v>
      </c>
      <c r="AS174" s="55" t="str">
        <f>[1]!obMake(AS$15&amp;"-"&amp;ROW(),"String",Q174)</f>
        <v>discount rec-174 
[7357]</v>
      </c>
      <c r="AT174" s="55" t="str">
        <f>[1]!obCall(AT$15&amp;"-"&amp;ROW(),obLibs&amp;"net.finmath.time.ScheduleGenerator","createScheduleFromConventions",$H$8,$AG174,$AK174:$AL174,[1]!obMake("","String",$U174),[1]!obMake("","String",$V174),$H$9,[1]!obMake("","String",$L174),$H$10,[1]!obMake("","int",$X174),[1]!obMake("","int",$Y174))</f>
        <v>tenor pay-174 
[11976]</v>
      </c>
      <c r="AU174" s="55" t="str">
        <f>[1]!obMake(AU$15&amp;"-"&amp;ROW(),"String",Z174)</f>
        <v>forward pay-174 
[7613]</v>
      </c>
      <c r="AV174" s="55" t="str">
        <f>[1]!obMake(AV$15&amp;"-"&amp;ROW(),"double",AA174)</f>
        <v>spread pay-174 
[7873]</v>
      </c>
      <c r="AW174" s="55" t="str">
        <f>[1]!obMake(AW$15&amp;"-"&amp;ROW(),"String",AB174)</f>
        <v>disocunt pay-174 
[7356]</v>
      </c>
      <c r="AX174" s="55" t="str">
        <f>[1]!obMake(AX$15&amp;"-"&amp;ROW(),"String",AD174)</f>
        <v>calibration curve-174 
[7224]</v>
      </c>
      <c r="AY174" s="55" t="str">
        <f>[1]!obMake(AY$15&amp;"-"&amp;ROW(),"double",AE174)</f>
        <v>calibration time-174 
[14100]</v>
      </c>
      <c r="JJ174" s="14"/>
      <c r="JK174" s="14"/>
      <c r="JL174" s="14"/>
      <c r="JM174" s="14"/>
      <c r="JN174" s="14"/>
      <c r="JO174" s="14"/>
    </row>
    <row r="175" spans="1:275" ht="13.2" customHeight="1" x14ac:dyDescent="0.25">
      <c r="A175" s="48" t="str">
        <f t="shared" si="19"/>
        <v>discount-EUR-USD-OIS-2-15Y</v>
      </c>
      <c r="B175" s="49" t="str">
        <f>[1]!obMake("calibItem-"&amp;ROW(),obLibs&amp;"net.finmath.marketdata.calibration.CalibratedCurves$CalibrationSpec",AN175:AY175)</f>
        <v>calibItem-175 
[13247]</v>
      </c>
      <c r="C175" s="49">
        <f>[1]!obGet([1]!obCall("",[1]!obCall("",$B$11,"getCalibrationProductForSpec",B175),"getValue",[1]!obCall("",$B$11,"getModel")))</f>
        <v>-9.9920072216264089E-16</v>
      </c>
      <c r="D175" s="14" t="str">
        <f t="shared" si="24"/>
        <v>discount-EUR-USD-OIS-2-15Y</v>
      </c>
      <c r="E175" s="14" t="s">
        <v>125</v>
      </c>
      <c r="F175" s="40">
        <v>2</v>
      </c>
      <c r="H175" s="40" t="s">
        <v>105</v>
      </c>
      <c r="I175" s="40" t="s">
        <v>141</v>
      </c>
      <c r="J175" s="40" t="s">
        <v>149</v>
      </c>
      <c r="K175" s="40" t="s">
        <v>130</v>
      </c>
      <c r="L175" s="40" t="s">
        <v>109</v>
      </c>
      <c r="M175" s="40">
        <v>0</v>
      </c>
      <c r="N175" s="40">
        <v>0</v>
      </c>
      <c r="O175" s="33" t="s">
        <v>154</v>
      </c>
      <c r="P175" s="40">
        <v>0</v>
      </c>
      <c r="Q175" s="52" t="s">
        <v>153</v>
      </c>
      <c r="S175" s="40" t="s">
        <v>105</v>
      </c>
      <c r="T175" s="40" t="str">
        <f t="shared" si="25"/>
        <v>15Y</v>
      </c>
      <c r="U175" s="40" t="s">
        <v>149</v>
      </c>
      <c r="V175" s="40" t="s">
        <v>108</v>
      </c>
      <c r="W175" s="40" t="s">
        <v>109</v>
      </c>
      <c r="X175" s="40">
        <v>0</v>
      </c>
      <c r="Y175" s="40">
        <v>0</v>
      </c>
      <c r="Z175" s="33" t="s">
        <v>156</v>
      </c>
      <c r="AA175" s="51">
        <v>2.7599999999999999E-3</v>
      </c>
      <c r="AB175" s="33" t="s">
        <v>157</v>
      </c>
      <c r="AC175" s="53"/>
      <c r="AD175" s="33" t="str">
        <f t="shared" si="27"/>
        <v>discount-EUR-USD-OIS-2</v>
      </c>
      <c r="AE175" s="54">
        <f>[1]!obGet([1]!obCall("",AP175,IF(OR(AD175=Q175,AD175=AB175),"getPayment","getFixing"),[1]!obMake("","int",[1]!obGet([1]!obCall("",AP175,"getNumberOfPeriods"))-1)))</f>
        <v>15.016438356164384</v>
      </c>
      <c r="AG175" s="55" t="str">
        <f>[1]!obMake(AG$15&amp;"-"&amp;ROW(),"int",$F175)</f>
        <v>spot date-175 
[7611]</v>
      </c>
      <c r="AH175" s="55" t="str">
        <f>[1]!obMake(AH$15&amp;"-"&amp;ROW(),"String",$H175)</f>
        <v>start offset rec-175 
[8937]</v>
      </c>
      <c r="AI175" s="55" t="str">
        <f>[1]!obMake(AI$15&amp;"-"&amp;ROW(),"String",$I175)</f>
        <v>maturity rec-175 
[7355]</v>
      </c>
      <c r="AK175" s="55" t="str">
        <f>[1]!obMake(AK$15&amp;"-"&amp;ROW(),"String",$S175)</f>
        <v>start offset pay-175 
[7223]</v>
      </c>
      <c r="AL175" s="55" t="str">
        <f>[1]!obMake(AL$15&amp;"-"&amp;ROW(),"String",$T175)</f>
        <v>maturity pay-175 
[7610]</v>
      </c>
      <c r="AN175" s="55" t="str">
        <f>[1]!obMake(AN$15&amp;"-"&amp;ROW(),"String",D175)</f>
        <v>symbol-175 
[8387]</v>
      </c>
      <c r="AO175" s="55" t="str">
        <f>[1]!obMake(AO$15&amp;"-"&amp;ROW(),"String",E175)</f>
        <v>type-175 
[7354]</v>
      </c>
      <c r="AP175" s="55" t="str">
        <f>[1]!obCall(AP$15&amp;"-"&amp;ROW(),obLibs&amp;"net.finmath.time.ScheduleGenerator","createScheduleFromConventions",$H$8,$AG175,$AH175:$AI175,[1]!obMake("","String",$J175),[1]!obMake("","String",$K175),$H$9,[1]!obMake("","String",$L175),$H$10,[1]!obMake("","int",$M175),[1]!obMake("","int",$N175))</f>
        <v>tenor rec-175 
[11218]</v>
      </c>
      <c r="AQ175" s="55" t="str">
        <f>[1]!obMake(AQ$15&amp;"-"&amp;ROW(),"String",O175)</f>
        <v>forward rec-175 
[7609]</v>
      </c>
      <c r="AR175" s="55" t="str">
        <f>[1]!obMake(AR$15&amp;"-"&amp;ROW(),"double",P175)</f>
        <v>spread rec-175 
[7872]</v>
      </c>
      <c r="AS175" s="55" t="str">
        <f>[1]!obMake(AS$15&amp;"-"&amp;ROW(),"String",Q175)</f>
        <v>discount rec-175 
[7353]</v>
      </c>
      <c r="AT175" s="55" t="str">
        <f>[1]!obCall(AT$15&amp;"-"&amp;ROW(),obLibs&amp;"net.finmath.time.ScheduleGenerator","createScheduleFromConventions",$H$8,$AG175,$AK175:$AL175,[1]!obMake("","String",$U175),[1]!obMake("","String",$V175),$H$9,[1]!obMake("","String",$L175),$H$10,[1]!obMake("","int",$X175),[1]!obMake("","int",$Y175))</f>
        <v>tenor pay-175 
[13246]</v>
      </c>
      <c r="AU175" s="55" t="str">
        <f>[1]!obMake(AU$15&amp;"-"&amp;ROW(),"String",Z175)</f>
        <v>forward pay-175 
[7608]</v>
      </c>
      <c r="AV175" s="55" t="str">
        <f>[1]!obMake(AV$15&amp;"-"&amp;ROW(),"double",AA175)</f>
        <v>spread pay-175 
[8984]</v>
      </c>
      <c r="AW175" s="55" t="str">
        <f>[1]!obMake(AW$15&amp;"-"&amp;ROW(),"String",AB175)</f>
        <v>disocunt pay-175 
[7352]</v>
      </c>
      <c r="AX175" s="55" t="str">
        <f>[1]!obMake(AX$15&amp;"-"&amp;ROW(),"String",AD175)</f>
        <v>calibration curve-175 
[7222]</v>
      </c>
      <c r="AY175" s="55" t="str">
        <f>[1]!obMake(AY$15&amp;"-"&amp;ROW(),"double",AE175)</f>
        <v>calibration time-175 
[11222]</v>
      </c>
      <c r="JJ175" s="14"/>
      <c r="JK175" s="14"/>
      <c r="JL175" s="14"/>
      <c r="JM175" s="14"/>
      <c r="JN175" s="14"/>
      <c r="JO175" s="14"/>
    </row>
    <row r="176" spans="1:275" ht="13.2" customHeight="1" x14ac:dyDescent="0.25">
      <c r="A176" s="48" t="str">
        <f t="shared" ref="A176:A191" si="28">D176</f>
        <v>discount-EUR-USD-OIS-2-20Y</v>
      </c>
      <c r="B176" s="49" t="str">
        <f>[1]!obMake("calibItem-"&amp;ROW(),obLibs&amp;"net.finmath.marketdata.calibration.CalibratedCurves$CalibrationSpec",AN176:AY176)</f>
        <v>calibItem-176 
[14112]</v>
      </c>
      <c r="C176" s="49">
        <f>[1]!obGet([1]!obCall("",[1]!obCall("",$B$11,"getCalibrationProductForSpec",B176),"getValue",[1]!obCall("",$B$11,"getModel")))</f>
        <v>-5.5511151231257827E-16</v>
      </c>
      <c r="D176" s="14" t="str">
        <f t="shared" si="24"/>
        <v>discount-EUR-USD-OIS-2-20Y</v>
      </c>
      <c r="E176" s="14" t="s">
        <v>125</v>
      </c>
      <c r="F176" s="40">
        <v>2</v>
      </c>
      <c r="H176" s="40" t="s">
        <v>105</v>
      </c>
      <c r="I176" s="40" t="s">
        <v>142</v>
      </c>
      <c r="J176" s="40" t="s">
        <v>149</v>
      </c>
      <c r="K176" s="40" t="s">
        <v>130</v>
      </c>
      <c r="L176" s="40" t="s">
        <v>109</v>
      </c>
      <c r="M176" s="40">
        <v>0</v>
      </c>
      <c r="N176" s="40">
        <v>0</v>
      </c>
      <c r="O176" s="33" t="s">
        <v>154</v>
      </c>
      <c r="P176" s="40">
        <v>0</v>
      </c>
      <c r="Q176" s="52" t="s">
        <v>153</v>
      </c>
      <c r="S176" s="40" t="s">
        <v>105</v>
      </c>
      <c r="T176" s="40" t="str">
        <f t="shared" si="25"/>
        <v>20Y</v>
      </c>
      <c r="U176" s="40" t="s">
        <v>149</v>
      </c>
      <c r="V176" s="40" t="s">
        <v>108</v>
      </c>
      <c r="W176" s="40" t="s">
        <v>109</v>
      </c>
      <c r="X176" s="40">
        <v>0</v>
      </c>
      <c r="Y176" s="40">
        <v>0</v>
      </c>
      <c r="Z176" s="33" t="s">
        <v>156</v>
      </c>
      <c r="AA176" s="51">
        <v>2.33E-3</v>
      </c>
      <c r="AB176" s="33" t="s">
        <v>157</v>
      </c>
      <c r="AC176" s="53"/>
      <c r="AD176" s="33" t="str">
        <f t="shared" si="27"/>
        <v>discount-EUR-USD-OIS-2</v>
      </c>
      <c r="AE176" s="54">
        <f>[1]!obGet([1]!obCall("",AP176,IF(OR(AD176=Q176,AD176=AB176),"getPayment","getFixing"),[1]!obMake("","int",[1]!obGet([1]!obCall("",AP176,"getNumberOfPeriods"))-1)))</f>
        <v>20.019178082191782</v>
      </c>
      <c r="AG176" s="55" t="str">
        <f>[1]!obMake(AG$15&amp;"-"&amp;ROW(),"int",$F176)</f>
        <v>spot date-176 
[7606]</v>
      </c>
      <c r="AH176" s="55" t="str">
        <f>[1]!obMake(AH$15&amp;"-"&amp;ROW(),"String",$H176)</f>
        <v>start offset rec-176 
[8386]</v>
      </c>
      <c r="AI176" s="55" t="str">
        <f>[1]!obMake(AI$15&amp;"-"&amp;ROW(),"String",$I176)</f>
        <v>maturity rec-176 
[7351]</v>
      </c>
      <c r="AK176" s="55" t="str">
        <f>[1]!obMake(AK$15&amp;"-"&amp;ROW(),"String",$S176)</f>
        <v>start offset pay-176 
[7221]</v>
      </c>
      <c r="AL176" s="55" t="str">
        <f>[1]!obMake(AL$15&amp;"-"&amp;ROW(),"String",$T176)</f>
        <v>maturity pay-176 
[7605]</v>
      </c>
      <c r="AN176" s="55" t="str">
        <f>[1]!obMake(AN$15&amp;"-"&amp;ROW(),"String",D176)</f>
        <v>symbol-176 
[7871]</v>
      </c>
      <c r="AO176" s="55" t="str">
        <f>[1]!obMake(AO$15&amp;"-"&amp;ROW(),"String",E176)</f>
        <v>type-176 
[7350]</v>
      </c>
      <c r="AP176" s="55" t="str">
        <f>[1]!obCall(AP$15&amp;"-"&amp;ROW(),obLibs&amp;"net.finmath.time.ScheduleGenerator","createScheduleFromConventions",$H$8,$AG176,$AH176:$AI176,[1]!obMake("","String",$J176),[1]!obMake("","String",$K176),$H$9,[1]!obMake("","String",$L176),$H$10,[1]!obMake("","int",$M176),[1]!obMake("","int",$N176))</f>
        <v>tenor rec-176 
[14107]</v>
      </c>
      <c r="AQ176" s="55" t="str">
        <f>[1]!obMake(AQ$15&amp;"-"&amp;ROW(),"String",O176)</f>
        <v>forward rec-176 
[7604]</v>
      </c>
      <c r="AR176" s="55" t="str">
        <f>[1]!obMake(AR$15&amp;"-"&amp;ROW(),"double",P176)</f>
        <v>spread rec-176 
[8983]</v>
      </c>
      <c r="AS176" s="55" t="str">
        <f>[1]!obMake(AS$15&amp;"-"&amp;ROW(),"String",Q176)</f>
        <v>discount rec-176 
[7349]</v>
      </c>
      <c r="AT176" s="55" t="str">
        <f>[1]!obCall(AT$15&amp;"-"&amp;ROW(),obLibs&amp;"net.finmath.time.ScheduleGenerator","createScheduleFromConventions",$H$8,$AG176,$AK176:$AL176,[1]!obMake("","String",$U176),[1]!obMake("","String",$V176),$H$9,[1]!obMake("","String",$L176),$H$10,[1]!obMake("","int",$X176),[1]!obMake("","int",$Y176))</f>
        <v>tenor pay-176 
[11970]</v>
      </c>
      <c r="AU176" s="55" t="str">
        <f>[1]!obMake(AU$15&amp;"-"&amp;ROW(),"String",Z176)</f>
        <v>forward pay-176 
[7603]</v>
      </c>
      <c r="AV176" s="55" t="str">
        <f>[1]!obMake(AV$15&amp;"-"&amp;ROW(),"double",AA176)</f>
        <v>spread pay-176 
[9429]</v>
      </c>
      <c r="AW176" s="55" t="str">
        <f>[1]!obMake(AW$15&amp;"-"&amp;ROW(),"String",AB176)</f>
        <v>disocunt pay-176 
[7348]</v>
      </c>
      <c r="AX176" s="55" t="str">
        <f>[1]!obMake(AX$15&amp;"-"&amp;ROW(),"String",AD176)</f>
        <v>calibration curve-176 
[7220]</v>
      </c>
      <c r="AY176" s="55" t="str">
        <f>[1]!obMake(AY$15&amp;"-"&amp;ROW(),"double",AE176)</f>
        <v>calibration time-176 
[14111]</v>
      </c>
      <c r="JJ176" s="14"/>
      <c r="JK176" s="14"/>
      <c r="JL176" s="14"/>
      <c r="JM176" s="14"/>
      <c r="JN176" s="14"/>
      <c r="JO176" s="14"/>
    </row>
    <row r="177" spans="1:275" ht="13.2" customHeight="1" x14ac:dyDescent="0.25">
      <c r="A177" s="48" t="str">
        <f t="shared" si="28"/>
        <v>discount-EUR-USD-OIS-2-30Y</v>
      </c>
      <c r="B177" s="49" t="str">
        <f>[1]!obMake("calibItem-"&amp;ROW(),obLibs&amp;"net.finmath.marketdata.calibration.CalibratedCurves$CalibrationSpec",AN177:AY177)</f>
        <v>calibItem-177 
[13254]</v>
      </c>
      <c r="C177" s="49">
        <f>[1]!obGet([1]!obCall("",[1]!obCall("",$B$11,"getCalibrationProductForSpec",B177),"getValue",[1]!obCall("",$B$11,"getModel")))</f>
        <v>-6.6613381477509392E-16</v>
      </c>
      <c r="D177" s="14" t="str">
        <f t="shared" si="24"/>
        <v>discount-EUR-USD-OIS-2-30Y</v>
      </c>
      <c r="E177" s="14" t="s">
        <v>125</v>
      </c>
      <c r="F177" s="40">
        <v>2</v>
      </c>
      <c r="H177" s="40" t="s">
        <v>105</v>
      </c>
      <c r="I177" s="40" t="s">
        <v>144</v>
      </c>
      <c r="J177" s="40" t="s">
        <v>149</v>
      </c>
      <c r="K177" s="40" t="s">
        <v>130</v>
      </c>
      <c r="L177" s="40" t="s">
        <v>109</v>
      </c>
      <c r="M177" s="40">
        <v>0</v>
      </c>
      <c r="N177" s="40">
        <v>0</v>
      </c>
      <c r="O177" s="33" t="s">
        <v>154</v>
      </c>
      <c r="P177" s="40">
        <v>0</v>
      </c>
      <c r="Q177" s="52" t="s">
        <v>153</v>
      </c>
      <c r="S177" s="40" t="s">
        <v>105</v>
      </c>
      <c r="T177" s="40" t="str">
        <f t="shared" si="25"/>
        <v>30Y</v>
      </c>
      <c r="U177" s="40" t="s">
        <v>149</v>
      </c>
      <c r="V177" s="40" t="s">
        <v>108</v>
      </c>
      <c r="W177" s="40" t="s">
        <v>109</v>
      </c>
      <c r="X177" s="40">
        <v>0</v>
      </c>
      <c r="Y177" s="40">
        <v>0</v>
      </c>
      <c r="Z177" s="33" t="s">
        <v>156</v>
      </c>
      <c r="AA177" s="51">
        <v>1.9E-3</v>
      </c>
      <c r="AB177" s="33" t="s">
        <v>157</v>
      </c>
      <c r="AC177" s="53"/>
      <c r="AD177" s="33" t="str">
        <f t="shared" si="27"/>
        <v>discount-EUR-USD-OIS-2</v>
      </c>
      <c r="AE177" s="54">
        <f>[1]!obGet([1]!obCall("",AP177,IF(OR(AD177=Q177,AD177=AB177),"getPayment","getFixing"),[1]!obMake("","int",[1]!obGet([1]!obCall("",AP177,"getNumberOfPeriods"))-1)))</f>
        <v>30.030136986301368</v>
      </c>
      <c r="AG177" s="55" t="str">
        <f>[1]!obMake(AG$15&amp;"-"&amp;ROW(),"int",$F177)</f>
        <v>spot date-177 
[7601]</v>
      </c>
      <c r="AH177" s="55" t="str">
        <f>[1]!obMake(AH$15&amp;"-"&amp;ROW(),"String",$H177)</f>
        <v>start offset rec-177 
[7870]</v>
      </c>
      <c r="AI177" s="55" t="str">
        <f>[1]!obMake(AI$15&amp;"-"&amp;ROW(),"String",$I177)</f>
        <v>maturity rec-177 
[7347]</v>
      </c>
      <c r="AK177" s="55" t="str">
        <f>[1]!obMake(AK$15&amp;"-"&amp;ROW(),"String",$S177)</f>
        <v>start offset pay-177 
[7219]</v>
      </c>
      <c r="AL177" s="55" t="str">
        <f>[1]!obMake(AL$15&amp;"-"&amp;ROW(),"String",$T177)</f>
        <v>maturity pay-177 
[7600]</v>
      </c>
      <c r="AN177" s="55" t="str">
        <f>[1]!obMake(AN$15&amp;"-"&amp;ROW(),"String",D177)</f>
        <v>symbol-177 
[8982]</v>
      </c>
      <c r="AO177" s="55" t="str">
        <f>[1]!obMake(AO$15&amp;"-"&amp;ROW(),"String",E177)</f>
        <v>type-177 
[7346]</v>
      </c>
      <c r="AP177" s="55" t="str">
        <f>[1]!obCall(AP$15&amp;"-"&amp;ROW(),obLibs&amp;"net.finmath.time.ScheduleGenerator","createScheduleFromConventions",$H$8,$AG177,$AH177:$AI177,[1]!obMake("","String",$J177),[1]!obMake("","String",$K177),$H$9,[1]!obMake("","String",$L177),$H$10,[1]!obMake("","int",$M177),[1]!obMake("","int",$N177))</f>
        <v>tenor rec-177 
[11208]</v>
      </c>
      <c r="AQ177" s="55" t="str">
        <f>[1]!obMake(AQ$15&amp;"-"&amp;ROW(),"String",O177)</f>
        <v>forward rec-177 
[7599]</v>
      </c>
      <c r="AR177" s="55" t="str">
        <f>[1]!obMake(AR$15&amp;"-"&amp;ROW(),"double",P177)</f>
        <v>spread rec-177 
[8936]</v>
      </c>
      <c r="AS177" s="55" t="str">
        <f>[1]!obMake(AS$15&amp;"-"&amp;ROW(),"String",Q177)</f>
        <v>discount rec-177 
[7345]</v>
      </c>
      <c r="AT177" s="55" t="str">
        <f>[1]!obCall(AT$15&amp;"-"&amp;ROW(),obLibs&amp;"net.finmath.time.ScheduleGenerator","createScheduleFromConventions",$H$8,$AG177,$AK177:$AL177,[1]!obMake("","String",$U177),[1]!obMake("","String",$V177),$H$9,[1]!obMake("","String",$L177),$H$10,[1]!obMake("","int",$X177),[1]!obMake("","int",$Y177))</f>
        <v>tenor pay-177 
[13253]</v>
      </c>
      <c r="AU177" s="55" t="str">
        <f>[1]!obMake(AU$15&amp;"-"&amp;ROW(),"String",Z177)</f>
        <v>forward pay-177 
[7598]</v>
      </c>
      <c r="AV177" s="55" t="str">
        <f>[1]!obMake(AV$15&amp;"-"&amp;ROW(),"double",AA177)</f>
        <v>spread pay-177 
[8385]</v>
      </c>
      <c r="AW177" s="55" t="str">
        <f>[1]!obMake(AW$15&amp;"-"&amp;ROW(),"String",AB177)</f>
        <v>disocunt pay-177 
[7344]</v>
      </c>
      <c r="AX177" s="55" t="str">
        <f>[1]!obMake(AX$15&amp;"-"&amp;ROW(),"String",AD177)</f>
        <v>calibration curve-177 
[7218]</v>
      </c>
      <c r="AY177" s="55" t="str">
        <f>[1]!obMake(AY$15&amp;"-"&amp;ROW(),"double",AE177)</f>
        <v>calibration time-177 
[11212]</v>
      </c>
      <c r="JJ177" s="14"/>
      <c r="JK177" s="14"/>
      <c r="JL177" s="14"/>
      <c r="JM177" s="14"/>
      <c r="JN177" s="14"/>
      <c r="JO177" s="14"/>
    </row>
    <row r="178" spans="1:275" ht="13.2" customHeight="1" x14ac:dyDescent="0.25">
      <c r="A178" s="48" t="str">
        <f t="shared" si="28"/>
        <v>discount-EUR-USD-OIS-2-40Y</v>
      </c>
      <c r="B178" s="49" t="str">
        <f>[1]!obMake("calibItem-"&amp;ROW(),obLibs&amp;"net.finmath.marketdata.calibration.CalibratedCurves$CalibrationSpec",AN178:AY178)</f>
        <v>calibItem-178 
[14123]</v>
      </c>
      <c r="C178" s="49">
        <f>[1]!obGet([1]!obCall("",[1]!obCall("",$B$11,"getCalibrationProductForSpec",B178),"getValue",[1]!obCall("",$B$11,"getModel")))</f>
        <v>-6.106226635438361E-16</v>
      </c>
      <c r="D178" s="14" t="str">
        <f t="shared" si="24"/>
        <v>discount-EUR-USD-OIS-2-40Y</v>
      </c>
      <c r="E178" s="14" t="s">
        <v>125</v>
      </c>
      <c r="F178" s="40">
        <v>2</v>
      </c>
      <c r="H178" s="40" t="s">
        <v>105</v>
      </c>
      <c r="I178" s="40" t="s">
        <v>145</v>
      </c>
      <c r="J178" s="40" t="s">
        <v>149</v>
      </c>
      <c r="K178" s="40" t="s">
        <v>130</v>
      </c>
      <c r="L178" s="40" t="s">
        <v>109</v>
      </c>
      <c r="M178" s="40">
        <v>0</v>
      </c>
      <c r="N178" s="40">
        <v>0</v>
      </c>
      <c r="O178" s="33" t="s">
        <v>154</v>
      </c>
      <c r="P178" s="40">
        <v>0</v>
      </c>
      <c r="Q178" s="52" t="s">
        <v>153</v>
      </c>
      <c r="S178" s="40" t="s">
        <v>105</v>
      </c>
      <c r="T178" s="40" t="str">
        <f t="shared" si="25"/>
        <v>40Y</v>
      </c>
      <c r="U178" s="40" t="s">
        <v>149</v>
      </c>
      <c r="V178" s="40" t="s">
        <v>108</v>
      </c>
      <c r="W178" s="40" t="s">
        <v>109</v>
      </c>
      <c r="X178" s="40">
        <v>0</v>
      </c>
      <c r="Y178" s="40">
        <v>0</v>
      </c>
      <c r="Z178" s="33" t="s">
        <v>156</v>
      </c>
      <c r="AA178" s="51">
        <v>1.8699999999999999E-3</v>
      </c>
      <c r="AB178" s="33" t="s">
        <v>157</v>
      </c>
      <c r="AC178" s="53"/>
      <c r="AD178" s="33" t="str">
        <f t="shared" si="27"/>
        <v>discount-EUR-USD-OIS-2</v>
      </c>
      <c r="AE178" s="54">
        <f>[1]!obGet([1]!obCall("",AP178,IF(OR(AD178=Q178,AD178=AB178),"getPayment","getFixing"),[1]!obMake("","int",[1]!obGet([1]!obCall("",AP178,"getNumberOfPeriods"))-1)))</f>
        <v>40.032876712328765</v>
      </c>
      <c r="AG178" s="55" t="str">
        <f>[1]!obMake(AG$15&amp;"-"&amp;ROW(),"int",$F178)</f>
        <v>spot date-178 
[7596]</v>
      </c>
      <c r="AH178" s="55" t="str">
        <f>[1]!obMake(AH$15&amp;"-"&amp;ROW(),"String",$H178)</f>
        <v>start offset rec-178 
[8981]</v>
      </c>
      <c r="AI178" s="55" t="str">
        <f>[1]!obMake(AI$15&amp;"-"&amp;ROW(),"String",$I178)</f>
        <v>maturity rec-178 
[7343]</v>
      </c>
      <c r="AK178" s="55" t="str">
        <f>[1]!obMake(AK$15&amp;"-"&amp;ROW(),"String",$S178)</f>
        <v>start offset pay-178 
[7217]</v>
      </c>
      <c r="AL178" s="55" t="str">
        <f>[1]!obMake(AL$15&amp;"-"&amp;ROW(),"String",$T178)</f>
        <v>maturity pay-178 
[7595]</v>
      </c>
      <c r="AN178" s="55" t="str">
        <f>[1]!obMake(AN$15&amp;"-"&amp;ROW(),"String",D178)</f>
        <v>symbol-178 
[8344]</v>
      </c>
      <c r="AO178" s="55" t="str">
        <f>[1]!obMake(AO$15&amp;"-"&amp;ROW(),"String",E178)</f>
        <v>type-178 
[7342]</v>
      </c>
      <c r="AP178" s="55" t="str">
        <f>[1]!obCall(AP$15&amp;"-"&amp;ROW(),obLibs&amp;"net.finmath.time.ScheduleGenerator","createScheduleFromConventions",$H$8,$AG178,$AH178:$AI178,[1]!obMake("","String",$J178),[1]!obMake("","String",$K178),$H$9,[1]!obMake("","String",$L178),$H$10,[1]!obMake("","int",$M178),[1]!obMake("","int",$N178))</f>
        <v>tenor rec-178 
[14118]</v>
      </c>
      <c r="AQ178" s="55" t="str">
        <f>[1]!obMake(AQ$15&amp;"-"&amp;ROW(),"String",O178)</f>
        <v>forward rec-178 
[7594]</v>
      </c>
      <c r="AR178" s="55" t="str">
        <f>[1]!obMake(AR$15&amp;"-"&amp;ROW(),"double",P178)</f>
        <v>spread rec-178 
[8384]</v>
      </c>
      <c r="AS178" s="55" t="str">
        <f>[1]!obMake(AS$15&amp;"-"&amp;ROW(),"String",Q178)</f>
        <v>discount rec-178 
[7341]</v>
      </c>
      <c r="AT178" s="55" t="str">
        <f>[1]!obCall(AT$15&amp;"-"&amp;ROW(),obLibs&amp;"net.finmath.time.ScheduleGenerator","createScheduleFromConventions",$H$8,$AG178,$AK178:$AL178,[1]!obMake("","String",$U178),[1]!obMake("","String",$V178),$H$9,[1]!obMake("","String",$L178),$H$10,[1]!obMake("","int",$X178),[1]!obMake("","int",$Y178))</f>
        <v>tenor pay-178 
[11964]</v>
      </c>
      <c r="AU178" s="55" t="str">
        <f>[1]!obMake(AU$15&amp;"-"&amp;ROW(),"String",Z178)</f>
        <v>forward pay-178 
[7593]</v>
      </c>
      <c r="AV178" s="55" t="str">
        <f>[1]!obMake(AV$15&amp;"-"&amp;ROW(),"double",AA178)</f>
        <v>spread pay-178 
[7869]</v>
      </c>
      <c r="AW178" s="55" t="str">
        <f>[1]!obMake(AW$15&amp;"-"&amp;ROW(),"String",AB178)</f>
        <v>disocunt pay-178 
[7340]</v>
      </c>
      <c r="AX178" s="55" t="str">
        <f>[1]!obMake(AX$15&amp;"-"&amp;ROW(),"String",AD178)</f>
        <v>calibration curve-178 
[7216]</v>
      </c>
      <c r="AY178" s="55" t="str">
        <f>[1]!obMake(AY$15&amp;"-"&amp;ROW(),"double",AE178)</f>
        <v>calibration time-178 
[14122]</v>
      </c>
      <c r="JJ178" s="14"/>
      <c r="JK178" s="14"/>
      <c r="JL178" s="14"/>
      <c r="JM178" s="14"/>
      <c r="JN178" s="14"/>
      <c r="JO178" s="14"/>
    </row>
    <row r="179" spans="1:275" s="46" customFormat="1" ht="13.2" customHeight="1" x14ac:dyDescent="0.25">
      <c r="A179" s="48" t="str">
        <f t="shared" si="28"/>
        <v>discount-EUR-USD-OIS-2-50Y</v>
      </c>
      <c r="B179" s="58" t="str">
        <f>[1]!obMake("calibItem-"&amp;ROW(),obLibs&amp;"net.finmath.marketdata.calibration.CalibratedCurves$CalibrationSpec",AN179:AY179)</f>
        <v>calibItem-179 
[13261]</v>
      </c>
      <c r="C179" s="58">
        <f>[1]!obGet([1]!obCall("",[1]!obCall("",$B$11,"getCalibrationProductForSpec",B179),"getValue",[1]!obCall("",$B$11,"getModel")))</f>
        <v>-4.4408920985006262E-16</v>
      </c>
      <c r="D179" s="46" t="str">
        <f t="shared" si="24"/>
        <v>discount-EUR-USD-OIS-2-50Y</v>
      </c>
      <c r="E179" s="14" t="s">
        <v>125</v>
      </c>
      <c r="F179" s="59">
        <v>2</v>
      </c>
      <c r="H179" s="59" t="s">
        <v>105</v>
      </c>
      <c r="I179" s="59" t="s">
        <v>146</v>
      </c>
      <c r="J179" s="59" t="s">
        <v>149</v>
      </c>
      <c r="K179" s="59" t="s">
        <v>130</v>
      </c>
      <c r="L179" s="59" t="s">
        <v>109</v>
      </c>
      <c r="M179" s="59">
        <v>0</v>
      </c>
      <c r="N179" s="59">
        <v>0</v>
      </c>
      <c r="O179" s="33" t="s">
        <v>154</v>
      </c>
      <c r="P179" s="59">
        <v>0</v>
      </c>
      <c r="Q179" s="52" t="s">
        <v>153</v>
      </c>
      <c r="S179" s="59" t="s">
        <v>105</v>
      </c>
      <c r="T179" s="59" t="str">
        <f t="shared" si="25"/>
        <v>50Y</v>
      </c>
      <c r="U179" s="59" t="s">
        <v>149</v>
      </c>
      <c r="V179" s="59" t="s">
        <v>108</v>
      </c>
      <c r="W179" s="59" t="s">
        <v>109</v>
      </c>
      <c r="X179" s="59">
        <v>0</v>
      </c>
      <c r="Y179" s="59">
        <v>0</v>
      </c>
      <c r="Z179" s="33" t="s">
        <v>156</v>
      </c>
      <c r="AA179" s="62">
        <v>1.8699999999999999E-3</v>
      </c>
      <c r="AB179" s="33" t="s">
        <v>157</v>
      </c>
      <c r="AC179" s="63"/>
      <c r="AD179" s="33" t="str">
        <f t="shared" si="27"/>
        <v>discount-EUR-USD-OIS-2</v>
      </c>
      <c r="AE179" s="64">
        <f>[1]!obGet([1]!obCall("",AP179,IF(OR(AD179=Q179,AD179=AB179),"getPayment","getFixing"),[1]!obMake("","int",[1]!obGet([1]!obCall("",AP179,"getNumberOfPeriods"))-1)))</f>
        <v>50.041095890410958</v>
      </c>
      <c r="AG179" s="65" t="str">
        <f>[1]!obMake(AG$15&amp;"-"&amp;ROW(),"int",$F179)</f>
        <v>spot date-179 
[7591]</v>
      </c>
      <c r="AH179" s="65" t="str">
        <f>[1]!obMake(AH$15&amp;"-"&amp;ROW(),"String",$H179)</f>
        <v>start offset rec-179 
[9428]</v>
      </c>
      <c r="AI179" s="65" t="str">
        <f>[1]!obMake(AI$15&amp;"-"&amp;ROW(),"String",$I179)</f>
        <v>maturity rec-179 
[7339]</v>
      </c>
      <c r="AK179" s="65" t="str">
        <f>[1]!obMake(AK$15&amp;"-"&amp;ROW(),"String",$S179)</f>
        <v>start offset pay-179 
[7215]</v>
      </c>
      <c r="AL179" s="65" t="str">
        <f>[1]!obMake(AL$15&amp;"-"&amp;ROW(),"String",$T179)</f>
        <v>maturity pay-179 
[7590]</v>
      </c>
      <c r="AN179" s="65" t="str">
        <f>[1]!obMake(AN$15&amp;"-"&amp;ROW(),"String",D179)</f>
        <v>symbol-179 
[8383]</v>
      </c>
      <c r="AO179" s="65" t="str">
        <f>[1]!obMake(AO$15&amp;"-"&amp;ROW(),"String",E179)</f>
        <v>type-179 
[7338]</v>
      </c>
      <c r="AP179" s="65" t="str">
        <f>[1]!obCall(AP$15&amp;"-"&amp;ROW(),obLibs&amp;"net.finmath.time.ScheduleGenerator","createScheduleFromConventions",$H$8,$AG179,$AH179:$AI179,[1]!obMake("","String",$J179),[1]!obMake("","String",$K179),$H$9,[1]!obMake("","String",$L179),$H$10,[1]!obMake("","int",$M179),[1]!obMake("","int",$N179))</f>
        <v>tenor rec-179 
[11198]</v>
      </c>
      <c r="AQ179" s="65" t="str">
        <f>[1]!obMake(AQ$15&amp;"-"&amp;ROW(),"String",O179)</f>
        <v>forward rec-179 
[7589]</v>
      </c>
      <c r="AR179" s="65" t="str">
        <f>[1]!obMake(AR$15&amp;"-"&amp;ROW(),"double",P179)</f>
        <v>spread rec-179 
[7868]</v>
      </c>
      <c r="AS179" s="65" t="str">
        <f>[1]!obMake(AS$15&amp;"-"&amp;ROW(),"String",Q179)</f>
        <v>discount rec-179 
[7337]</v>
      </c>
      <c r="AT179" s="65" t="str">
        <f>[1]!obCall(AT$15&amp;"-"&amp;ROW(),obLibs&amp;"net.finmath.time.ScheduleGenerator","createScheduleFromConventions",$H$8,$AG179,$AK179:$AL179,[1]!obMake("","String",$U179),[1]!obMake("","String",$V179),$H$9,[1]!obMake("","String",$L179),$H$10,[1]!obMake("","int",$X179),[1]!obMake("","int",$Y179))</f>
        <v>tenor pay-179 
[13260]</v>
      </c>
      <c r="AU179" s="65" t="str">
        <f>[1]!obMake(AU$15&amp;"-"&amp;ROW(),"String",Z179)</f>
        <v>forward pay-179 
[7588]</v>
      </c>
      <c r="AV179" s="65" t="str">
        <f>[1]!obMake(AV$15&amp;"-"&amp;ROW(),"double",AA179)</f>
        <v>spread pay-179 
[8980]</v>
      </c>
      <c r="AW179" s="65" t="str">
        <f>[1]!obMake(AW$15&amp;"-"&amp;ROW(),"String",AB179)</f>
        <v>disocunt pay-179 
[7336]</v>
      </c>
      <c r="AX179" s="65" t="str">
        <f>[1]!obMake(AX$15&amp;"-"&amp;ROW(),"String",AD179)</f>
        <v>calibration curve-179 
[7214]</v>
      </c>
      <c r="AY179" s="65" t="str">
        <f>[1]!obMake(AY$15&amp;"-"&amp;ROW(),"double",AE179)</f>
        <v>calibration time-179 
[11202]</v>
      </c>
    </row>
    <row r="180" spans="1:275" s="84" customFormat="1" ht="13.2" customHeight="1" x14ac:dyDescent="0.25">
      <c r="A180" s="48" t="str">
        <f t="shared" si="28"/>
        <v>discount-EUR-FND-1Y</v>
      </c>
      <c r="B180" s="76" t="str">
        <f>[1]!obMake("calibItem-"&amp;ROW(),obLibs&amp;"net.finmath.marketdata.calibration.CalibratedCurves$CalibrationSpec",AN180:AY180)</f>
        <v>calibItem-180 
[14134]</v>
      </c>
      <c r="C180" s="76">
        <f>[1]!obGet([1]!obCall("",[1]!obCall("",$B$11,"getCalibrationProductForSpec",B180),"getValue",[1]!obCall("",$B$11,"getModel")))</f>
        <v>0</v>
      </c>
      <c r="D180" s="69" t="str">
        <f t="shared" si="24"/>
        <v>discount-EUR-FND-1Y</v>
      </c>
      <c r="E180" s="69" t="s">
        <v>158</v>
      </c>
      <c r="F180" s="77">
        <v>2</v>
      </c>
      <c r="G180" s="69"/>
      <c r="H180" s="77" t="s">
        <v>105</v>
      </c>
      <c r="I180" s="77" t="s">
        <v>152</v>
      </c>
      <c r="J180" s="77" t="s">
        <v>149</v>
      </c>
      <c r="K180" s="77" t="s">
        <v>108</v>
      </c>
      <c r="L180" s="77" t="s">
        <v>109</v>
      </c>
      <c r="M180" s="77">
        <v>0</v>
      </c>
      <c r="N180" s="77">
        <v>0</v>
      </c>
      <c r="O180" s="78" t="str">
        <f t="shared" ref="O180:O191" si="29">Z180</f>
        <v>forward-EUR-3M</v>
      </c>
      <c r="P180" s="79">
        <f t="shared" ref="P180:P191" si="30">AA180</f>
        <v>1E-3</v>
      </c>
      <c r="Q180" s="78" t="s">
        <v>159</v>
      </c>
      <c r="R180" s="69"/>
      <c r="S180" s="77" t="s">
        <v>105</v>
      </c>
      <c r="T180" s="77" t="str">
        <f t="shared" si="25"/>
        <v>1Y</v>
      </c>
      <c r="U180" s="77" t="s">
        <v>149</v>
      </c>
      <c r="V180" s="77" t="s">
        <v>108</v>
      </c>
      <c r="W180" s="77" t="s">
        <v>109</v>
      </c>
      <c r="X180" s="77">
        <v>0</v>
      </c>
      <c r="Y180" s="77">
        <v>0</v>
      </c>
      <c r="Z180" s="78" t="s">
        <v>40</v>
      </c>
      <c r="AA180" s="80">
        <v>1E-3</v>
      </c>
      <c r="AB180" s="78" t="s">
        <v>159</v>
      </c>
      <c r="AC180" s="81"/>
      <c r="AD180" s="78" t="str">
        <f t="shared" si="27"/>
        <v>discount-EUR-FND</v>
      </c>
      <c r="AE180" s="82">
        <f>[1]!obGet([1]!obCall("",AP180,IF(OR(AD180=Q180,AD180=AB180),"getPayment","getFixing"),[1]!obMake("","int",[1]!obGet([1]!obCall("",AP180,"getNumberOfPeriods"))-1)))</f>
        <v>1.0136986301369864</v>
      </c>
      <c r="AF180" s="69"/>
      <c r="AG180" s="83" t="str">
        <f>[1]!obMake(AG$15&amp;"-"&amp;ROW(),"int",$F180)</f>
        <v>spot date-180 
[7586]</v>
      </c>
      <c r="AH180" s="83" t="str">
        <f>[1]!obMake(AH$15&amp;"-"&amp;ROW(),"String",$H180)</f>
        <v>start offset rec-180 
[8382]</v>
      </c>
      <c r="AI180" s="83" t="str">
        <f>[1]!obMake(AI$15&amp;"-"&amp;ROW(),"String",$I180)</f>
        <v>maturity rec-180 
[7335]</v>
      </c>
      <c r="AJ180" s="69"/>
      <c r="AK180" s="83" t="str">
        <f>[1]!obMake(AK$15&amp;"-"&amp;ROW(),"String",$S180)</f>
        <v>start offset pay-180 
[7213]</v>
      </c>
      <c r="AL180" s="83" t="str">
        <f>[1]!obMake(AL$15&amp;"-"&amp;ROW(),"String",$T180)</f>
        <v>maturity pay-180 
[7585]</v>
      </c>
      <c r="AM180" s="69"/>
      <c r="AN180" s="83" t="str">
        <f>[1]!obMake(AN$15&amp;"-"&amp;ROW(),"String",D180)</f>
        <v>symbol-180 
[7867]</v>
      </c>
      <c r="AO180" s="83" t="str">
        <f>[1]!obMake(AO$15&amp;"-"&amp;ROW(),"String",E180)</f>
        <v>type-180 
[7334]</v>
      </c>
      <c r="AP180" s="83" t="str">
        <f>[1]!obCall(AP$15&amp;"-"&amp;ROW(),obLibs&amp;"net.finmath.time.ScheduleGenerator","createScheduleFromConventions",$H$8,$AG180,$AH180:$AI180,[1]!obMake("","String",$J180),[1]!obMake("","String",$K180),$H$9,[1]!obMake("","String",$L180),$H$10,[1]!obMake("","int",$M180),[1]!obMake("","int",$N180))</f>
        <v>tenor rec-180 
[14129]</v>
      </c>
      <c r="AQ180" s="83" t="str">
        <f>[1]!obMake(AQ$15&amp;"-"&amp;ROW(),"String",O180)</f>
        <v>forward rec-180 
[7584]</v>
      </c>
      <c r="AR180" s="83" t="str">
        <f>[1]!obMake(AR$15&amp;"-"&amp;ROW(),"double",P180)</f>
        <v>spread rec-180 
[8979]</v>
      </c>
      <c r="AS180" s="83" t="str">
        <f>[1]!obMake(AS$15&amp;"-"&amp;ROW(),"String",Q180)</f>
        <v>discount rec-180 
[7333]</v>
      </c>
      <c r="AT180" s="83" t="str">
        <f>[1]!obCall(AT$15&amp;"-"&amp;ROW(),obLibs&amp;"net.finmath.time.ScheduleGenerator","createScheduleFromConventions",$H$8,$AG180,$AK180:$AL180,[1]!obMake("","String",$U180),[1]!obMake("","String",$V180),$H$9,[1]!obMake("","String",$L180),$H$10,[1]!obMake("","int",$X180),[1]!obMake("","int",$Y180))</f>
        <v>tenor pay-180 
[11958]</v>
      </c>
      <c r="AU180" s="83" t="str">
        <f>[1]!obMake(AU$15&amp;"-"&amp;ROW(),"String",Z180)</f>
        <v>forward pay-180 
[7583]</v>
      </c>
      <c r="AV180" s="83" t="str">
        <f>[1]!obMake(AV$15&amp;"-"&amp;ROW(),"double",AA180)</f>
        <v>spread pay-180 
[9427]</v>
      </c>
      <c r="AW180" s="83" t="str">
        <f>[1]!obMake(AW$15&amp;"-"&amp;ROW(),"String",AB180)</f>
        <v>disocunt pay-180 
[7332]</v>
      </c>
      <c r="AX180" s="83" t="str">
        <f>[1]!obMake(AX$15&amp;"-"&amp;ROW(),"String",AD180)</f>
        <v>calibration curve-180 
[7212]</v>
      </c>
      <c r="AY180" s="83" t="str">
        <f>[1]!obMake(AY$15&amp;"-"&amp;ROW(),"double",AE180)</f>
        <v>calibration time-180 
[14133]</v>
      </c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  <c r="FT180" s="69"/>
      <c r="FU180" s="69"/>
      <c r="FV180" s="69"/>
      <c r="FW180" s="69"/>
      <c r="FX180" s="69"/>
      <c r="FY180" s="69"/>
      <c r="FZ180" s="69"/>
      <c r="GA180" s="69"/>
      <c r="GB180" s="69"/>
      <c r="GC180" s="69"/>
      <c r="GD180" s="69"/>
      <c r="GE180" s="69"/>
      <c r="GF180" s="69"/>
      <c r="GG180" s="69"/>
      <c r="GH180" s="69"/>
      <c r="GI180" s="69"/>
      <c r="GJ180" s="69"/>
      <c r="GK180" s="69"/>
      <c r="GL180" s="69"/>
      <c r="GM180" s="69"/>
      <c r="GN180" s="69"/>
      <c r="GO180" s="69"/>
      <c r="GP180" s="69"/>
      <c r="GQ180" s="69"/>
      <c r="GR180" s="69"/>
      <c r="GS180" s="69"/>
      <c r="GT180" s="69"/>
      <c r="GU180" s="69"/>
      <c r="GV180" s="69"/>
      <c r="GW180" s="69"/>
      <c r="GX180" s="69"/>
      <c r="GY180" s="69"/>
      <c r="GZ180" s="69"/>
      <c r="HA180" s="69"/>
      <c r="HB180" s="69"/>
      <c r="HC180" s="69"/>
      <c r="HD180" s="69"/>
      <c r="HE180" s="69"/>
      <c r="HF180" s="69"/>
      <c r="HG180" s="69"/>
      <c r="HH180" s="69"/>
      <c r="HI180" s="69"/>
      <c r="HJ180" s="69"/>
      <c r="HK180" s="69"/>
      <c r="HL180" s="69"/>
      <c r="HM180" s="69"/>
      <c r="HN180" s="69"/>
      <c r="HO180" s="69"/>
      <c r="HP180" s="69"/>
      <c r="HQ180" s="69"/>
      <c r="HR180" s="69"/>
      <c r="HS180" s="69"/>
      <c r="HT180" s="69"/>
      <c r="HU180" s="69"/>
      <c r="HV180" s="69"/>
      <c r="HW180" s="69"/>
      <c r="HX180" s="69"/>
      <c r="HY180" s="69"/>
      <c r="HZ180" s="69"/>
      <c r="IA180" s="69"/>
      <c r="IB180" s="69"/>
      <c r="IC180" s="69"/>
      <c r="ID180" s="69"/>
      <c r="IE180" s="69"/>
      <c r="IF180" s="69"/>
      <c r="IG180" s="69"/>
      <c r="IH180" s="69"/>
      <c r="II180" s="69"/>
      <c r="IJ180" s="69"/>
      <c r="IK180" s="69"/>
      <c r="IL180" s="69"/>
      <c r="IM180" s="69"/>
      <c r="IN180" s="69"/>
      <c r="IO180" s="69"/>
      <c r="IP180" s="69"/>
      <c r="IQ180" s="69"/>
      <c r="IR180" s="69"/>
      <c r="IS180" s="69"/>
      <c r="IT180" s="69"/>
      <c r="IU180" s="69"/>
      <c r="IV180" s="69"/>
      <c r="IW180" s="69"/>
      <c r="IX180" s="69"/>
      <c r="IY180" s="69"/>
      <c r="IZ180" s="69"/>
      <c r="JA180" s="69"/>
      <c r="JB180" s="69"/>
      <c r="JC180" s="69"/>
      <c r="JD180" s="69"/>
      <c r="JE180" s="69"/>
      <c r="JF180" s="69"/>
      <c r="JG180" s="69"/>
      <c r="JH180" s="69"/>
      <c r="JI180" s="69"/>
      <c r="JJ180" s="69"/>
      <c r="JK180" s="69"/>
      <c r="JL180" s="69"/>
      <c r="JM180" s="69"/>
      <c r="JN180" s="69"/>
      <c r="JO180" s="69"/>
    </row>
    <row r="181" spans="1:275" ht="13.2" customHeight="1" x14ac:dyDescent="0.25">
      <c r="A181" s="48" t="str">
        <f t="shared" si="28"/>
        <v>discount-EUR-FND-2Y</v>
      </c>
      <c r="B181" s="49" t="str">
        <f>[1]!obMake("calibItem-"&amp;ROW(),obLibs&amp;"net.finmath.marketdata.calibration.CalibratedCurves$CalibrationSpec",AN181:AY181)</f>
        <v>calibItem-181 
[13268]</v>
      </c>
      <c r="C181" s="49">
        <f>[1]!obGet([1]!obCall("",[1]!obCall("",$B$11,"getCalibrationProductForSpec",B181),"getValue",[1]!obCall("",$B$11,"getModel")))</f>
        <v>4.4408920985006262E-16</v>
      </c>
      <c r="D181" s="14" t="str">
        <f t="shared" si="24"/>
        <v>discount-EUR-FND-2Y</v>
      </c>
      <c r="E181" s="14" t="s">
        <v>158</v>
      </c>
      <c r="F181" s="40">
        <v>2</v>
      </c>
      <c r="H181" s="40" t="s">
        <v>105</v>
      </c>
      <c r="I181" s="40" t="s">
        <v>129</v>
      </c>
      <c r="J181" s="40" t="s">
        <v>149</v>
      </c>
      <c r="K181" s="40" t="s">
        <v>108</v>
      </c>
      <c r="L181" s="40" t="s">
        <v>109</v>
      </c>
      <c r="M181" s="40">
        <v>0</v>
      </c>
      <c r="N181" s="40">
        <v>0</v>
      </c>
      <c r="O181" s="33" t="str">
        <f t="shared" si="29"/>
        <v>forward-EUR-3M</v>
      </c>
      <c r="P181" s="85">
        <f t="shared" si="30"/>
        <v>1E-3</v>
      </c>
      <c r="Q181" s="33" t="s">
        <v>159</v>
      </c>
      <c r="S181" s="40" t="s">
        <v>105</v>
      </c>
      <c r="T181" s="40" t="str">
        <f t="shared" si="25"/>
        <v>2Y</v>
      </c>
      <c r="U181" s="40" t="s">
        <v>149</v>
      </c>
      <c r="V181" s="40" t="s">
        <v>108</v>
      </c>
      <c r="W181" s="40" t="s">
        <v>109</v>
      </c>
      <c r="X181" s="40">
        <v>0</v>
      </c>
      <c r="Y181" s="40">
        <v>0</v>
      </c>
      <c r="Z181" s="33" t="s">
        <v>40</v>
      </c>
      <c r="AA181" s="51">
        <v>1E-3</v>
      </c>
      <c r="AB181" s="33" t="s">
        <v>159</v>
      </c>
      <c r="AC181" s="53"/>
      <c r="AD181" s="33" t="str">
        <f t="shared" si="27"/>
        <v>discount-EUR-FND</v>
      </c>
      <c r="AE181" s="54">
        <f>[1]!obGet([1]!obCall("",AP181,IF(OR(AD181=Q181,AD181=AB181),"getPayment","getFixing"),[1]!obMake("","int",[1]!obGet([1]!obCall("",AP181,"getNumberOfPeriods"))-1)))</f>
        <v>2.010958904109589</v>
      </c>
      <c r="AG181" s="55" t="str">
        <f>[1]!obMake(AG$15&amp;"-"&amp;ROW(),"int",$F181)</f>
        <v>spot date-181 
[7581]</v>
      </c>
      <c r="AH181" s="55" t="str">
        <f>[1]!obMake(AH$15&amp;"-"&amp;ROW(),"String",$H181)</f>
        <v>start offset rec-181 
[7866]</v>
      </c>
      <c r="AI181" s="55" t="str">
        <f>[1]!obMake(AI$15&amp;"-"&amp;ROW(),"String",$I181)</f>
        <v>maturity rec-181 
[7331]</v>
      </c>
      <c r="AK181" s="55" t="str">
        <f>[1]!obMake(AK$15&amp;"-"&amp;ROW(),"String",$S181)</f>
        <v>start offset pay-181 
[7211]</v>
      </c>
      <c r="AL181" s="55" t="str">
        <f>[1]!obMake(AL$15&amp;"-"&amp;ROW(),"String",$T181)</f>
        <v>maturity pay-181 
[7580]</v>
      </c>
      <c r="AN181" s="55" t="str">
        <f>[1]!obMake(AN$15&amp;"-"&amp;ROW(),"String",D181)</f>
        <v>symbol-181 
[8978]</v>
      </c>
      <c r="AO181" s="55" t="str">
        <f>[1]!obMake(AO$15&amp;"-"&amp;ROW(),"String",E181)</f>
        <v>type-181 
[7330]</v>
      </c>
      <c r="AP181" s="55" t="str">
        <f>[1]!obCall(AP$15&amp;"-"&amp;ROW(),obLibs&amp;"net.finmath.time.ScheduleGenerator","createScheduleFromConventions",$H$8,$AG181,$AH181:$AI181,[1]!obMake("","String",$J181),[1]!obMake("","String",$K181),$H$9,[1]!obMake("","String",$L181),$H$10,[1]!obMake("","int",$M181),[1]!obMake("","int",$N181))</f>
        <v>tenor rec-181 
[11188]</v>
      </c>
      <c r="AQ181" s="55" t="str">
        <f>[1]!obMake(AQ$15&amp;"-"&amp;ROW(),"String",O181)</f>
        <v>forward rec-181 
[7579]</v>
      </c>
      <c r="AR181" s="55" t="str">
        <f>[1]!obMake(AR$15&amp;"-"&amp;ROW(),"double",P181)</f>
        <v>spread rec-181 
[8935]</v>
      </c>
      <c r="AS181" s="55" t="str">
        <f>[1]!obMake(AS$15&amp;"-"&amp;ROW(),"String",Q181)</f>
        <v>discount rec-181 
[7329]</v>
      </c>
      <c r="AT181" s="55" t="str">
        <f>[1]!obCall(AT$15&amp;"-"&amp;ROW(),obLibs&amp;"net.finmath.time.ScheduleGenerator","createScheduleFromConventions",$H$8,$AG181,$AK181:$AL181,[1]!obMake("","String",$U181),[1]!obMake("","String",$V181),$H$9,[1]!obMake("","String",$L181),$H$10,[1]!obMake("","int",$X181),[1]!obMake("","int",$Y181))</f>
        <v>tenor pay-181 
[13267]</v>
      </c>
      <c r="AU181" s="55" t="str">
        <f>[1]!obMake(AU$15&amp;"-"&amp;ROW(),"String",Z181)</f>
        <v>forward pay-181 
[7578]</v>
      </c>
      <c r="AV181" s="55" t="str">
        <f>[1]!obMake(AV$15&amp;"-"&amp;ROW(),"double",AA181)</f>
        <v>spread pay-181 
[8381]</v>
      </c>
      <c r="AW181" s="55" t="str">
        <f>[1]!obMake(AW$15&amp;"-"&amp;ROW(),"String",AB181)</f>
        <v>disocunt pay-181 
[7328]</v>
      </c>
      <c r="AX181" s="55" t="str">
        <f>[1]!obMake(AX$15&amp;"-"&amp;ROW(),"String",AD181)</f>
        <v>calibration curve-181 
[7210]</v>
      </c>
      <c r="AY181" s="55" t="str">
        <f>[1]!obMake(AY$15&amp;"-"&amp;ROW(),"double",AE181)</f>
        <v>calibration time-181 
[11192]</v>
      </c>
      <c r="JJ181" s="14"/>
      <c r="JK181" s="14"/>
      <c r="JL181" s="14"/>
      <c r="JM181" s="14"/>
      <c r="JN181" s="14"/>
      <c r="JO181" s="14"/>
    </row>
    <row r="182" spans="1:275" ht="13.2" customHeight="1" x14ac:dyDescent="0.25">
      <c r="A182" s="48" t="str">
        <f t="shared" si="28"/>
        <v>discount-EUR-FND-3Y</v>
      </c>
      <c r="B182" s="49" t="str">
        <f>[1]!obMake("calibItem-"&amp;ROW(),obLibs&amp;"net.finmath.marketdata.calibration.CalibratedCurves$CalibrationSpec",AN182:AY182)</f>
        <v>calibItem-182 
[14145]</v>
      </c>
      <c r="C182" s="49">
        <f>[1]!obGet([1]!obCall("",[1]!obCall("",$B$11,"getCalibrationProductForSpec",B182),"getValue",[1]!obCall("",$B$11,"getModel")))</f>
        <v>3.3306690738754696E-16</v>
      </c>
      <c r="D182" s="14" t="str">
        <f t="shared" si="24"/>
        <v>discount-EUR-FND-3Y</v>
      </c>
      <c r="E182" s="14" t="s">
        <v>158</v>
      </c>
      <c r="F182" s="40">
        <v>2</v>
      </c>
      <c r="H182" s="40" t="s">
        <v>105</v>
      </c>
      <c r="I182" s="40" t="s">
        <v>131</v>
      </c>
      <c r="J182" s="40" t="s">
        <v>149</v>
      </c>
      <c r="K182" s="40" t="s">
        <v>108</v>
      </c>
      <c r="L182" s="40" t="s">
        <v>109</v>
      </c>
      <c r="M182" s="40">
        <v>0</v>
      </c>
      <c r="N182" s="40">
        <v>0</v>
      </c>
      <c r="O182" s="33" t="str">
        <f t="shared" si="29"/>
        <v>forward-EUR-3M</v>
      </c>
      <c r="P182" s="85">
        <f t="shared" si="30"/>
        <v>2E-3</v>
      </c>
      <c r="Q182" s="33" t="s">
        <v>159</v>
      </c>
      <c r="S182" s="40" t="s">
        <v>105</v>
      </c>
      <c r="T182" s="40" t="str">
        <f t="shared" si="25"/>
        <v>3Y</v>
      </c>
      <c r="U182" s="40" t="s">
        <v>149</v>
      </c>
      <c r="V182" s="40" t="s">
        <v>108</v>
      </c>
      <c r="W182" s="40" t="s">
        <v>109</v>
      </c>
      <c r="X182" s="40">
        <v>0</v>
      </c>
      <c r="Y182" s="40">
        <v>0</v>
      </c>
      <c r="Z182" s="33" t="s">
        <v>40</v>
      </c>
      <c r="AA182" s="51">
        <v>2E-3</v>
      </c>
      <c r="AB182" s="33" t="s">
        <v>159</v>
      </c>
      <c r="AC182" s="53"/>
      <c r="AD182" s="33" t="str">
        <f t="shared" si="27"/>
        <v>discount-EUR-FND</v>
      </c>
      <c r="AE182" s="54">
        <f>[1]!obGet([1]!obCall("",AP182,IF(OR(AD182=Q182,AD182=AB182),"getPayment","getFixing"),[1]!obMake("","int",[1]!obGet([1]!obCall("",AP182,"getNumberOfPeriods"))-1)))</f>
        <v>3.0082191780821916</v>
      </c>
      <c r="AG182" s="55" t="str">
        <f>[1]!obMake(AG$15&amp;"-"&amp;ROW(),"int",$F182)</f>
        <v>spot date-182 
[7576]</v>
      </c>
      <c r="AH182" s="55" t="str">
        <f>[1]!obMake(AH$15&amp;"-"&amp;ROW(),"String",$H182)</f>
        <v>start offset rec-182 
[8977]</v>
      </c>
      <c r="AI182" s="55" t="str">
        <f>[1]!obMake(AI$15&amp;"-"&amp;ROW(),"String",$I182)</f>
        <v>maturity rec-182 
[7327]</v>
      </c>
      <c r="AK182" s="55" t="str">
        <f>[1]!obMake(AK$15&amp;"-"&amp;ROW(),"String",$S182)</f>
        <v>start offset pay-182 
[7209]</v>
      </c>
      <c r="AL182" s="55" t="str">
        <f>[1]!obMake(AL$15&amp;"-"&amp;ROW(),"String",$T182)</f>
        <v>maturity pay-182 
[7575]</v>
      </c>
      <c r="AN182" s="55" t="str">
        <f>[1]!obMake(AN$15&amp;"-"&amp;ROW(),"String",D182)</f>
        <v>symbol-182 
[9426]</v>
      </c>
      <c r="AO182" s="55" t="str">
        <f>[1]!obMake(AO$15&amp;"-"&amp;ROW(),"String",E182)</f>
        <v>type-182 
[7326]</v>
      </c>
      <c r="AP182" s="55" t="str">
        <f>[1]!obCall(AP$15&amp;"-"&amp;ROW(),obLibs&amp;"net.finmath.time.ScheduleGenerator","createScheduleFromConventions",$H$8,$AG182,$AH182:$AI182,[1]!obMake("","String",$J182),[1]!obMake("","String",$K182),$H$9,[1]!obMake("","String",$L182),$H$10,[1]!obMake("","int",$M182),[1]!obMake("","int",$N182))</f>
        <v>tenor rec-182 
[14140]</v>
      </c>
      <c r="AQ182" s="55" t="str">
        <f>[1]!obMake(AQ$15&amp;"-"&amp;ROW(),"String",O182)</f>
        <v>forward rec-182 
[7574]</v>
      </c>
      <c r="AR182" s="55" t="str">
        <f>[1]!obMake(AR$15&amp;"-"&amp;ROW(),"double",P182)</f>
        <v>spread rec-182 
[8380]</v>
      </c>
      <c r="AS182" s="55" t="str">
        <f>[1]!obMake(AS$15&amp;"-"&amp;ROW(),"String",Q182)</f>
        <v>discount rec-182 
[7325]</v>
      </c>
      <c r="AT182" s="55" t="str">
        <f>[1]!obCall(AT$15&amp;"-"&amp;ROW(),obLibs&amp;"net.finmath.time.ScheduleGenerator","createScheduleFromConventions",$H$8,$AG182,$AK182:$AL182,[1]!obMake("","String",$U182),[1]!obMake("","String",$V182),$H$9,[1]!obMake("","String",$L182),$H$10,[1]!obMake("","int",$X182),[1]!obMake("","int",$Y182))</f>
        <v>tenor pay-182 
[11952]</v>
      </c>
      <c r="AU182" s="55" t="str">
        <f>[1]!obMake(AU$15&amp;"-"&amp;ROW(),"String",Z182)</f>
        <v>forward pay-182 
[7573]</v>
      </c>
      <c r="AV182" s="55" t="str">
        <f>[1]!obMake(AV$15&amp;"-"&amp;ROW(),"double",AA182)</f>
        <v>spread pay-182 
[7865]</v>
      </c>
      <c r="AW182" s="55" t="str">
        <f>[1]!obMake(AW$15&amp;"-"&amp;ROW(),"String",AB182)</f>
        <v>disocunt pay-182 
[7324]</v>
      </c>
      <c r="AX182" s="55" t="str">
        <f>[1]!obMake(AX$15&amp;"-"&amp;ROW(),"String",AD182)</f>
        <v>calibration curve-182 
[7208]</v>
      </c>
      <c r="AY182" s="55" t="str">
        <f>[1]!obMake(AY$15&amp;"-"&amp;ROW(),"double",AE182)</f>
        <v>calibration time-182 
[14144]</v>
      </c>
      <c r="JJ182" s="14"/>
      <c r="JK182" s="14"/>
      <c r="JL182" s="14"/>
      <c r="JM182" s="14"/>
      <c r="JN182" s="14"/>
      <c r="JO182" s="14"/>
    </row>
    <row r="183" spans="1:275" ht="13.2" customHeight="1" x14ac:dyDescent="0.25">
      <c r="A183" s="48" t="str">
        <f t="shared" si="28"/>
        <v>discount-EUR-FND-4Y</v>
      </c>
      <c r="B183" s="49" t="str">
        <f>[1]!obMake("calibItem-"&amp;ROW(),obLibs&amp;"net.finmath.marketdata.calibration.CalibratedCurves$CalibrationSpec",AN183:AY183)</f>
        <v>calibItem-183 
[13275]</v>
      </c>
      <c r="C183" s="49">
        <f>[1]!obGet([1]!obCall("",[1]!obCall("",$B$11,"getCalibrationProductForSpec",B183),"getValue",[1]!obCall("",$B$11,"getModel")))</f>
        <v>4.4408920985006262E-16</v>
      </c>
      <c r="D183" s="14" t="str">
        <f t="shared" si="24"/>
        <v>discount-EUR-FND-4Y</v>
      </c>
      <c r="E183" s="14" t="s">
        <v>158</v>
      </c>
      <c r="F183" s="40">
        <v>2</v>
      </c>
      <c r="H183" s="40" t="s">
        <v>105</v>
      </c>
      <c r="I183" s="40" t="s">
        <v>132</v>
      </c>
      <c r="J183" s="40" t="s">
        <v>149</v>
      </c>
      <c r="K183" s="40" t="s">
        <v>108</v>
      </c>
      <c r="L183" s="40" t="s">
        <v>109</v>
      </c>
      <c r="M183" s="40">
        <v>0</v>
      </c>
      <c r="N183" s="40">
        <v>0</v>
      </c>
      <c r="O183" s="33" t="str">
        <f t="shared" si="29"/>
        <v>forward-EUR-3M</v>
      </c>
      <c r="P183" s="85">
        <f t="shared" si="30"/>
        <v>2E-3</v>
      </c>
      <c r="Q183" s="33" t="s">
        <v>159</v>
      </c>
      <c r="S183" s="40" t="s">
        <v>105</v>
      </c>
      <c r="T183" s="40" t="str">
        <f t="shared" si="25"/>
        <v>4Y</v>
      </c>
      <c r="U183" s="40" t="s">
        <v>149</v>
      </c>
      <c r="V183" s="40" t="s">
        <v>108</v>
      </c>
      <c r="W183" s="40" t="s">
        <v>109</v>
      </c>
      <c r="X183" s="40">
        <v>0</v>
      </c>
      <c r="Y183" s="40">
        <v>0</v>
      </c>
      <c r="Z183" s="33" t="s">
        <v>40</v>
      </c>
      <c r="AA183" s="51">
        <v>2E-3</v>
      </c>
      <c r="AB183" s="33" t="s">
        <v>159</v>
      </c>
      <c r="AC183" s="53"/>
      <c r="AD183" s="33" t="str">
        <f t="shared" si="27"/>
        <v>discount-EUR-FND</v>
      </c>
      <c r="AE183" s="54">
        <f>[1]!obGet([1]!obCall("",AP183,IF(OR(AD183=Q183,AD183=AB183),"getPayment","getFixing"),[1]!obMake("","int",[1]!obGet([1]!obCall("",AP183,"getNumberOfPeriods"))-1)))</f>
        <v>4.0082191780821921</v>
      </c>
      <c r="AG183" s="55" t="str">
        <f>[1]!obMake(AG$15&amp;"-"&amp;ROW(),"int",$F183)</f>
        <v>spot date-183 
[7571]</v>
      </c>
      <c r="AH183" s="55" t="str">
        <f>[1]!obMake(AH$15&amp;"-"&amp;ROW(),"String",$H183)</f>
        <v>start offset rec-183 
[8343]</v>
      </c>
      <c r="AI183" s="55" t="str">
        <f>[1]!obMake(AI$15&amp;"-"&amp;ROW(),"String",$I183)</f>
        <v>maturity rec-183 
[7323]</v>
      </c>
      <c r="AK183" s="55" t="str">
        <f>[1]!obMake(AK$15&amp;"-"&amp;ROW(),"String",$S183)</f>
        <v>start offset pay-183 
[7207]</v>
      </c>
      <c r="AL183" s="55" t="str">
        <f>[1]!obMake(AL$15&amp;"-"&amp;ROW(),"String",$T183)</f>
        <v>maturity pay-183 
[7570]</v>
      </c>
      <c r="AN183" s="55" t="str">
        <f>[1]!obMake(AN$15&amp;"-"&amp;ROW(),"String",D183)</f>
        <v>symbol-183 
[8379]</v>
      </c>
      <c r="AO183" s="55" t="str">
        <f>[1]!obMake(AO$15&amp;"-"&amp;ROW(),"String",E183)</f>
        <v>type-183 
[7322]</v>
      </c>
      <c r="AP183" s="55" t="str">
        <f>[1]!obCall(AP$15&amp;"-"&amp;ROW(),obLibs&amp;"net.finmath.time.ScheduleGenerator","createScheduleFromConventions",$H$8,$AG183,$AH183:$AI183,[1]!obMake("","String",$J183),[1]!obMake("","String",$K183),$H$9,[1]!obMake("","String",$L183),$H$10,[1]!obMake("","int",$M183),[1]!obMake("","int",$N183))</f>
        <v>tenor rec-183 
[11178]</v>
      </c>
      <c r="AQ183" s="55" t="str">
        <f>[1]!obMake(AQ$15&amp;"-"&amp;ROW(),"String",O183)</f>
        <v>forward rec-183 
[7569]</v>
      </c>
      <c r="AR183" s="55" t="str">
        <f>[1]!obMake(AR$15&amp;"-"&amp;ROW(),"double",P183)</f>
        <v>spread rec-183 
[7864]</v>
      </c>
      <c r="AS183" s="55" t="str">
        <f>[1]!obMake(AS$15&amp;"-"&amp;ROW(),"String",Q183)</f>
        <v>discount rec-183 
[7321]</v>
      </c>
      <c r="AT183" s="55" t="str">
        <f>[1]!obCall(AT$15&amp;"-"&amp;ROW(),obLibs&amp;"net.finmath.time.ScheduleGenerator","createScheduleFromConventions",$H$8,$AG183,$AK183:$AL183,[1]!obMake("","String",$U183),[1]!obMake("","String",$V183),$H$9,[1]!obMake("","String",$L183),$H$10,[1]!obMake("","int",$X183),[1]!obMake("","int",$Y183))</f>
        <v>tenor pay-183 
[13274]</v>
      </c>
      <c r="AU183" s="55" t="str">
        <f>[1]!obMake(AU$15&amp;"-"&amp;ROW(),"String",Z183)</f>
        <v>forward pay-183 
[7568]</v>
      </c>
      <c r="AV183" s="55" t="str">
        <f>[1]!obMake(AV$15&amp;"-"&amp;ROW(),"double",AA183)</f>
        <v>spread pay-183 
[8976]</v>
      </c>
      <c r="AW183" s="55" t="str">
        <f>[1]!obMake(AW$15&amp;"-"&amp;ROW(),"String",AB183)</f>
        <v>disocunt pay-183 
[7320]</v>
      </c>
      <c r="AX183" s="55" t="str">
        <f>[1]!obMake(AX$15&amp;"-"&amp;ROW(),"String",AD183)</f>
        <v>calibration curve-183 
[7206]</v>
      </c>
      <c r="AY183" s="55" t="str">
        <f>[1]!obMake(AY$15&amp;"-"&amp;ROW(),"double",AE183)</f>
        <v>calibration time-183 
[11182]</v>
      </c>
      <c r="JJ183" s="14"/>
      <c r="JK183" s="14"/>
      <c r="JL183" s="14"/>
      <c r="JM183" s="14"/>
      <c r="JN183" s="14"/>
      <c r="JO183" s="14"/>
    </row>
    <row r="184" spans="1:275" ht="13.2" customHeight="1" x14ac:dyDescent="0.25">
      <c r="A184" s="48" t="str">
        <f t="shared" si="28"/>
        <v>discount-EUR-FND-5Y</v>
      </c>
      <c r="B184" s="49" t="str">
        <f>[1]!obMake("calibItem-"&amp;ROW(),obLibs&amp;"net.finmath.marketdata.calibration.CalibratedCurves$CalibrationSpec",AN184:AY184)</f>
        <v>calibItem-184 
[14156]</v>
      </c>
      <c r="C184" s="49">
        <f>[1]!obGet([1]!obCall("",[1]!obCall("",$B$11,"getCalibrationProductForSpec",B184),"getValue",[1]!obCall("",$B$11,"getModel")))</f>
        <v>2.2204460492503131E-16</v>
      </c>
      <c r="D184" s="14" t="str">
        <f t="shared" si="24"/>
        <v>discount-EUR-FND-5Y</v>
      </c>
      <c r="E184" s="14" t="s">
        <v>158</v>
      </c>
      <c r="F184" s="40">
        <v>2</v>
      </c>
      <c r="H184" s="40" t="s">
        <v>105</v>
      </c>
      <c r="I184" s="40" t="s">
        <v>133</v>
      </c>
      <c r="J184" s="40" t="s">
        <v>149</v>
      </c>
      <c r="K184" s="40" t="s">
        <v>108</v>
      </c>
      <c r="L184" s="40" t="s">
        <v>109</v>
      </c>
      <c r="M184" s="40">
        <v>0</v>
      </c>
      <c r="N184" s="40">
        <v>0</v>
      </c>
      <c r="O184" s="33" t="str">
        <f t="shared" si="29"/>
        <v>forward-EUR-3M</v>
      </c>
      <c r="P184" s="85">
        <f t="shared" si="30"/>
        <v>2E-3</v>
      </c>
      <c r="Q184" s="33" t="s">
        <v>159</v>
      </c>
      <c r="S184" s="40" t="s">
        <v>105</v>
      </c>
      <c r="T184" s="40" t="str">
        <f t="shared" si="25"/>
        <v>5Y</v>
      </c>
      <c r="U184" s="40" t="s">
        <v>149</v>
      </c>
      <c r="V184" s="40" t="s">
        <v>108</v>
      </c>
      <c r="W184" s="40" t="s">
        <v>109</v>
      </c>
      <c r="X184" s="40">
        <v>0</v>
      </c>
      <c r="Y184" s="40">
        <v>0</v>
      </c>
      <c r="Z184" s="33" t="s">
        <v>40</v>
      </c>
      <c r="AA184" s="51">
        <v>2E-3</v>
      </c>
      <c r="AB184" s="33" t="s">
        <v>159</v>
      </c>
      <c r="AC184" s="53"/>
      <c r="AD184" s="33" t="str">
        <f t="shared" si="27"/>
        <v>discount-EUR-FND</v>
      </c>
      <c r="AE184" s="54">
        <f>[1]!obGet([1]!obCall("",AP184,IF(OR(AD184=Q184,AD184=AB184),"getPayment","getFixing"),[1]!obMake("","int",[1]!obGet([1]!obCall("",AP184,"getNumberOfPeriods"))-1)))</f>
        <v>5.0109589041095894</v>
      </c>
      <c r="AG184" s="55" t="str">
        <f>[1]!obMake(AG$15&amp;"-"&amp;ROW(),"int",$F184)</f>
        <v>spot date-184 
[7566]</v>
      </c>
      <c r="AH184" s="55" t="str">
        <f>[1]!obMake(AH$15&amp;"-"&amp;ROW(),"String",$H184)</f>
        <v>start offset rec-184 
[8378]</v>
      </c>
      <c r="AI184" s="55" t="str">
        <f>[1]!obMake(AI$15&amp;"-"&amp;ROW(),"String",$I184)</f>
        <v>maturity rec-184 
[7319]</v>
      </c>
      <c r="AK184" s="55" t="str">
        <f>[1]!obMake(AK$15&amp;"-"&amp;ROW(),"String",$S184)</f>
        <v>start offset pay-184 
[7205]</v>
      </c>
      <c r="AL184" s="55" t="str">
        <f>[1]!obMake(AL$15&amp;"-"&amp;ROW(),"String",$T184)</f>
        <v>maturity pay-184 
[7565]</v>
      </c>
      <c r="AN184" s="55" t="str">
        <f>[1]!obMake(AN$15&amp;"-"&amp;ROW(),"String",D184)</f>
        <v>symbol-184 
[7863]</v>
      </c>
      <c r="AO184" s="55" t="str">
        <f>[1]!obMake(AO$15&amp;"-"&amp;ROW(),"String",E184)</f>
        <v>type-184 
[7318]</v>
      </c>
      <c r="AP184" s="55" t="str">
        <f>[1]!obCall(AP$15&amp;"-"&amp;ROW(),obLibs&amp;"net.finmath.time.ScheduleGenerator","createScheduleFromConventions",$H$8,$AG184,$AH184:$AI184,[1]!obMake("","String",$J184),[1]!obMake("","String",$K184),$H$9,[1]!obMake("","String",$L184),$H$10,[1]!obMake("","int",$M184),[1]!obMake("","int",$N184))</f>
        <v>tenor rec-184 
[14151]</v>
      </c>
      <c r="AQ184" s="55" t="str">
        <f>[1]!obMake(AQ$15&amp;"-"&amp;ROW(),"String",O184)</f>
        <v>forward rec-184 
[7564]</v>
      </c>
      <c r="AR184" s="55" t="str">
        <f>[1]!obMake(AR$15&amp;"-"&amp;ROW(),"double",P184)</f>
        <v>spread rec-184 
[8975]</v>
      </c>
      <c r="AS184" s="55" t="str">
        <f>[1]!obMake(AS$15&amp;"-"&amp;ROW(),"String",Q184)</f>
        <v>discount rec-184 
[7317]</v>
      </c>
      <c r="AT184" s="55" t="str">
        <f>[1]!obCall(AT$15&amp;"-"&amp;ROW(),obLibs&amp;"net.finmath.time.ScheduleGenerator","createScheduleFromConventions",$H$8,$AG184,$AK184:$AL184,[1]!obMake("","String",$U184),[1]!obMake("","String",$V184),$H$9,[1]!obMake("","String",$L184),$H$10,[1]!obMake("","int",$X184),[1]!obMake("","int",$Y184))</f>
        <v>tenor pay-184 
[11946]</v>
      </c>
      <c r="AU184" s="55" t="str">
        <f>[1]!obMake(AU$15&amp;"-"&amp;ROW(),"String",Z184)</f>
        <v>forward pay-184 
[7563]</v>
      </c>
      <c r="AV184" s="55" t="str">
        <f>[1]!obMake(AV$15&amp;"-"&amp;ROW(),"double",AA184)</f>
        <v>spread pay-184 
[8934]</v>
      </c>
      <c r="AW184" s="55" t="str">
        <f>[1]!obMake(AW$15&amp;"-"&amp;ROW(),"String",AB184)</f>
        <v>disocunt pay-184 
[7316]</v>
      </c>
      <c r="AX184" s="55" t="str">
        <f>[1]!obMake(AX$15&amp;"-"&amp;ROW(),"String",AD184)</f>
        <v>calibration curve-184 
[7204]</v>
      </c>
      <c r="AY184" s="55" t="str">
        <f>[1]!obMake(AY$15&amp;"-"&amp;ROW(),"double",AE184)</f>
        <v>calibration time-184 
[14155]</v>
      </c>
      <c r="JJ184" s="14"/>
      <c r="JK184" s="14"/>
      <c r="JL184" s="14"/>
      <c r="JM184" s="14"/>
      <c r="JN184" s="14"/>
      <c r="JO184" s="14"/>
    </row>
    <row r="185" spans="1:275" ht="13.2" customHeight="1" x14ac:dyDescent="0.25">
      <c r="A185" s="48" t="str">
        <f t="shared" si="28"/>
        <v>discount-EUR-FND-7Y</v>
      </c>
      <c r="B185" s="49" t="str">
        <f>[1]!obMake("calibItem-"&amp;ROW(),obLibs&amp;"net.finmath.marketdata.calibration.CalibratedCurves$CalibrationSpec",AN185:AY185)</f>
        <v>calibItem-185 
[13282]</v>
      </c>
      <c r="C185" s="49">
        <f>[1]!obGet([1]!obCall("",[1]!obCall("",$B$11,"getCalibrationProductForSpec",B185),"getValue",[1]!obCall("",$B$11,"getModel")))</f>
        <v>0</v>
      </c>
      <c r="D185" s="14" t="str">
        <f t="shared" si="24"/>
        <v>discount-EUR-FND-7Y</v>
      </c>
      <c r="E185" s="14" t="s">
        <v>158</v>
      </c>
      <c r="F185" s="40">
        <v>2</v>
      </c>
      <c r="H185" s="40" t="s">
        <v>105</v>
      </c>
      <c r="I185" s="40" t="s">
        <v>135</v>
      </c>
      <c r="J185" s="40" t="s">
        <v>149</v>
      </c>
      <c r="K185" s="40" t="s">
        <v>108</v>
      </c>
      <c r="L185" s="40" t="s">
        <v>109</v>
      </c>
      <c r="M185" s="40">
        <v>0</v>
      </c>
      <c r="N185" s="40">
        <v>0</v>
      </c>
      <c r="O185" s="33" t="str">
        <f t="shared" si="29"/>
        <v>forward-EUR-3M</v>
      </c>
      <c r="P185" s="85">
        <f t="shared" si="30"/>
        <v>2E-3</v>
      </c>
      <c r="Q185" s="33" t="s">
        <v>159</v>
      </c>
      <c r="S185" s="40" t="s">
        <v>105</v>
      </c>
      <c r="T185" s="40" t="str">
        <f t="shared" si="25"/>
        <v>7Y</v>
      </c>
      <c r="U185" s="40" t="s">
        <v>149</v>
      </c>
      <c r="V185" s="40" t="s">
        <v>108</v>
      </c>
      <c r="W185" s="40" t="s">
        <v>109</v>
      </c>
      <c r="X185" s="40">
        <v>0</v>
      </c>
      <c r="Y185" s="40">
        <v>0</v>
      </c>
      <c r="Z185" s="33" t="s">
        <v>40</v>
      </c>
      <c r="AA185" s="51">
        <v>2E-3</v>
      </c>
      <c r="AB185" s="33" t="s">
        <v>159</v>
      </c>
      <c r="AC185" s="53"/>
      <c r="AD185" s="33" t="str">
        <f t="shared" si="27"/>
        <v>discount-EUR-FND</v>
      </c>
      <c r="AE185" s="54">
        <f>[1]!obGet([1]!obCall("",AP185,IF(OR(AD185=Q185,AD185=AB185),"getPayment","getFixing"),[1]!obMake("","int",[1]!obGet([1]!obCall("",AP185,"getNumberOfPeriods"))-1)))</f>
        <v>7.0164383561643833</v>
      </c>
      <c r="AG185" s="55" t="str">
        <f>[1]!obMake(AG$15&amp;"-"&amp;ROW(),"int",$F185)</f>
        <v>spot date-185 
[7561]</v>
      </c>
      <c r="AH185" s="55" t="str">
        <f>[1]!obMake(AH$15&amp;"-"&amp;ROW(),"String",$H185)</f>
        <v>start offset rec-185 
[7862]</v>
      </c>
      <c r="AI185" s="55" t="str">
        <f>[1]!obMake(AI$15&amp;"-"&amp;ROW(),"String",$I185)</f>
        <v>maturity rec-185 
[7315]</v>
      </c>
      <c r="AK185" s="55" t="str">
        <f>[1]!obMake(AK$15&amp;"-"&amp;ROW(),"String",$S185)</f>
        <v>start offset pay-185 
[7203]</v>
      </c>
      <c r="AL185" s="55" t="str">
        <f>[1]!obMake(AL$15&amp;"-"&amp;ROW(),"String",$T185)</f>
        <v>maturity pay-185 
[7560]</v>
      </c>
      <c r="AN185" s="55" t="str">
        <f>[1]!obMake(AN$15&amp;"-"&amp;ROW(),"String",D185)</f>
        <v>symbol-185 
[8974]</v>
      </c>
      <c r="AO185" s="55" t="str">
        <f>[1]!obMake(AO$15&amp;"-"&amp;ROW(),"String",E185)</f>
        <v>type-185 
[7314]</v>
      </c>
      <c r="AP185" s="55" t="str">
        <f>[1]!obCall(AP$15&amp;"-"&amp;ROW(),obLibs&amp;"net.finmath.time.ScheduleGenerator","createScheduleFromConventions",$H$8,$AG185,$AH185:$AI185,[1]!obMake("","String",$J185),[1]!obMake("","String",$K185),$H$9,[1]!obMake("","String",$L185),$H$10,[1]!obMake("","int",$M185),[1]!obMake("","int",$N185))</f>
        <v>tenor rec-185 
[11168]</v>
      </c>
      <c r="AQ185" s="55" t="str">
        <f>[1]!obMake(AQ$15&amp;"-"&amp;ROW(),"String",O185)</f>
        <v>forward rec-185 
[7559]</v>
      </c>
      <c r="AR185" s="55" t="str">
        <f>[1]!obMake(AR$15&amp;"-"&amp;ROW(),"double",P185)</f>
        <v>spread rec-185 
[8342]</v>
      </c>
      <c r="AS185" s="55" t="str">
        <f>[1]!obMake(AS$15&amp;"-"&amp;ROW(),"String",Q185)</f>
        <v>discount rec-185 
[7313]</v>
      </c>
      <c r="AT185" s="55" t="str">
        <f>[1]!obCall(AT$15&amp;"-"&amp;ROW(),obLibs&amp;"net.finmath.time.ScheduleGenerator","createScheduleFromConventions",$H$8,$AG185,$AK185:$AL185,[1]!obMake("","String",$U185),[1]!obMake("","String",$V185),$H$9,[1]!obMake("","String",$L185),$H$10,[1]!obMake("","int",$X185),[1]!obMake("","int",$Y185))</f>
        <v>tenor pay-185 
[13281]</v>
      </c>
      <c r="AU185" s="55" t="str">
        <f>[1]!obMake(AU$15&amp;"-"&amp;ROW(),"String",Z185)</f>
        <v>forward pay-185 
[7558]</v>
      </c>
      <c r="AV185" s="55" t="str">
        <f>[1]!obMake(AV$15&amp;"-"&amp;ROW(),"double",AA185)</f>
        <v>spread pay-185 
[8377]</v>
      </c>
      <c r="AW185" s="55" t="str">
        <f>[1]!obMake(AW$15&amp;"-"&amp;ROW(),"String",AB185)</f>
        <v>disocunt pay-185 
[7312]</v>
      </c>
      <c r="AX185" s="55" t="str">
        <f>[1]!obMake(AX$15&amp;"-"&amp;ROW(),"String",AD185)</f>
        <v>calibration curve-185 
[7202]</v>
      </c>
      <c r="AY185" s="55" t="str">
        <f>[1]!obMake(AY$15&amp;"-"&amp;ROW(),"double",AE185)</f>
        <v>calibration time-185 
[11172]</v>
      </c>
      <c r="JJ185" s="14"/>
      <c r="JK185" s="14"/>
      <c r="JL185" s="14"/>
      <c r="JM185" s="14"/>
      <c r="JN185" s="14"/>
      <c r="JO185" s="14"/>
    </row>
    <row r="186" spans="1:275" ht="13.2" customHeight="1" x14ac:dyDescent="0.25">
      <c r="A186" s="48" t="str">
        <f t="shared" si="28"/>
        <v>discount-EUR-FND-10Y</v>
      </c>
      <c r="B186" s="49" t="str">
        <f>[1]!obMake("calibItem-"&amp;ROW(),obLibs&amp;"net.finmath.marketdata.calibration.CalibratedCurves$CalibrationSpec",AN186:AY186)</f>
        <v>calibItem-186 
[14167]</v>
      </c>
      <c r="C186" s="49">
        <f>[1]!obGet([1]!obCall("",[1]!obCall("",$B$11,"getCalibrationProductForSpec",B186),"getValue",[1]!obCall("",$B$11,"getModel")))</f>
        <v>1.2212453270876722E-15</v>
      </c>
      <c r="D186" s="14" t="str">
        <f t="shared" si="24"/>
        <v>discount-EUR-FND-10Y</v>
      </c>
      <c r="E186" s="14" t="s">
        <v>158</v>
      </c>
      <c r="F186" s="40">
        <v>2</v>
      </c>
      <c r="H186" s="40" t="s">
        <v>105</v>
      </c>
      <c r="I186" s="40" t="s">
        <v>138</v>
      </c>
      <c r="J186" s="40" t="s">
        <v>149</v>
      </c>
      <c r="K186" s="40" t="s">
        <v>108</v>
      </c>
      <c r="L186" s="40" t="s">
        <v>109</v>
      </c>
      <c r="M186" s="40">
        <v>0</v>
      </c>
      <c r="N186" s="40">
        <v>0</v>
      </c>
      <c r="O186" s="33" t="str">
        <f t="shared" si="29"/>
        <v>forward-EUR-3M</v>
      </c>
      <c r="P186" s="85">
        <f t="shared" si="30"/>
        <v>5.0000000000000001E-3</v>
      </c>
      <c r="Q186" s="33" t="s">
        <v>159</v>
      </c>
      <c r="S186" s="40" t="s">
        <v>105</v>
      </c>
      <c r="T186" s="40" t="str">
        <f t="shared" si="25"/>
        <v>10Y</v>
      </c>
      <c r="U186" s="40" t="s">
        <v>149</v>
      </c>
      <c r="V186" s="40" t="s">
        <v>108</v>
      </c>
      <c r="W186" s="40" t="s">
        <v>109</v>
      </c>
      <c r="X186" s="40">
        <v>0</v>
      </c>
      <c r="Y186" s="40">
        <v>0</v>
      </c>
      <c r="Z186" s="33" t="s">
        <v>40</v>
      </c>
      <c r="AA186" s="51">
        <v>5.0000000000000001E-3</v>
      </c>
      <c r="AB186" s="33" t="s">
        <v>159</v>
      </c>
      <c r="AC186" s="53"/>
      <c r="AD186" s="33" t="str">
        <f t="shared" si="27"/>
        <v>discount-EUR-FND</v>
      </c>
      <c r="AE186" s="54">
        <f>[1]!obGet([1]!obCall("",AP186,IF(OR(AD186=Q186,AD186=AB186),"getPayment","getFixing"),[1]!obMake("","int",[1]!obGet([1]!obCall("",AP186,"getNumberOfPeriods"))-1)))</f>
        <v>10.013698630136986</v>
      </c>
      <c r="AG186" s="55" t="str">
        <f>[1]!obMake(AG$15&amp;"-"&amp;ROW(),"int",$F186)</f>
        <v>spot date-186 
[7556]</v>
      </c>
      <c r="AH186" s="55" t="str">
        <f>[1]!obMake(AH$15&amp;"-"&amp;ROW(),"String",$H186)</f>
        <v>start offset rec-186 
[8973]</v>
      </c>
      <c r="AI186" s="55" t="str">
        <f>[1]!obMake(AI$15&amp;"-"&amp;ROW(),"String",$I186)</f>
        <v>maturity rec-186 
[7311]</v>
      </c>
      <c r="AK186" s="55" t="str">
        <f>[1]!obMake(AK$15&amp;"-"&amp;ROW(),"String",$S186)</f>
        <v>start offset pay-186 
[7201]</v>
      </c>
      <c r="AL186" s="55" t="str">
        <f>[1]!obMake(AL$15&amp;"-"&amp;ROW(),"String",$T186)</f>
        <v>maturity pay-186 
[7555]</v>
      </c>
      <c r="AN186" s="55" t="str">
        <f>[1]!obMake(AN$15&amp;"-"&amp;ROW(),"String",D186)</f>
        <v>symbol-186 
[9425]</v>
      </c>
      <c r="AO186" s="55" t="str">
        <f>[1]!obMake(AO$15&amp;"-"&amp;ROW(),"String",E186)</f>
        <v>type-186 
[7310]</v>
      </c>
      <c r="AP186" s="55" t="str">
        <f>[1]!obCall(AP$15&amp;"-"&amp;ROW(),obLibs&amp;"net.finmath.time.ScheduleGenerator","createScheduleFromConventions",$H$8,$AG186,$AH186:$AI186,[1]!obMake("","String",$J186),[1]!obMake("","String",$K186),$H$9,[1]!obMake("","String",$L186),$H$10,[1]!obMake("","int",$M186),[1]!obMake("","int",$N186))</f>
        <v>tenor rec-186 
[14162]</v>
      </c>
      <c r="AQ186" s="55" t="str">
        <f>[1]!obMake(AQ$15&amp;"-"&amp;ROW(),"String",O186)</f>
        <v>forward rec-186 
[7554]</v>
      </c>
      <c r="AR186" s="55" t="str">
        <f>[1]!obMake(AR$15&amp;"-"&amp;ROW(),"double",P186)</f>
        <v>spread rec-186 
[8376]</v>
      </c>
      <c r="AS186" s="55" t="str">
        <f>[1]!obMake(AS$15&amp;"-"&amp;ROW(),"String",Q186)</f>
        <v>discount rec-186 
[7309]</v>
      </c>
      <c r="AT186" s="55" t="str">
        <f>[1]!obCall(AT$15&amp;"-"&amp;ROW(),obLibs&amp;"net.finmath.time.ScheduleGenerator","createScheduleFromConventions",$H$8,$AG186,$AK186:$AL186,[1]!obMake("","String",$U186),[1]!obMake("","String",$V186),$H$9,[1]!obMake("","String",$L186),$H$10,[1]!obMake("","int",$X186),[1]!obMake("","int",$Y186))</f>
        <v>tenor pay-186 
[11940]</v>
      </c>
      <c r="AU186" s="55" t="str">
        <f>[1]!obMake(AU$15&amp;"-"&amp;ROW(),"String",Z186)</f>
        <v>forward pay-186 
[7553]</v>
      </c>
      <c r="AV186" s="55" t="str">
        <f>[1]!obMake(AV$15&amp;"-"&amp;ROW(),"double",AA186)</f>
        <v>spread pay-186 
[7861]</v>
      </c>
      <c r="AW186" s="55" t="str">
        <f>[1]!obMake(AW$15&amp;"-"&amp;ROW(),"String",AB186)</f>
        <v>disocunt pay-186 
[7308]</v>
      </c>
      <c r="AX186" s="55" t="str">
        <f>[1]!obMake(AX$15&amp;"-"&amp;ROW(),"String",AD186)</f>
        <v>calibration curve-186 
[7200]</v>
      </c>
      <c r="AY186" s="55" t="str">
        <f>[1]!obMake(AY$15&amp;"-"&amp;ROW(),"double",AE186)</f>
        <v>calibration time-186 
[14166]</v>
      </c>
      <c r="JJ186" s="14"/>
      <c r="JK186" s="14"/>
      <c r="JL186" s="14"/>
      <c r="JM186" s="14"/>
      <c r="JN186" s="14"/>
      <c r="JO186" s="14"/>
    </row>
    <row r="187" spans="1:275" ht="13.2" customHeight="1" x14ac:dyDescent="0.25">
      <c r="A187" s="48" t="str">
        <f t="shared" si="28"/>
        <v>discount-EUR-FND-15Y</v>
      </c>
      <c r="B187" s="49" t="str">
        <f>[1]!obMake("calibItem-"&amp;ROW(),obLibs&amp;"net.finmath.marketdata.calibration.CalibratedCurves$CalibrationSpec",AN187:AY187)</f>
        <v>calibItem-187 
[13289]</v>
      </c>
      <c r="C187" s="49">
        <f>[1]!obGet([1]!obCall("",[1]!obCall("",$B$11,"getCalibrationProductForSpec",B187),"getValue",[1]!obCall("",$B$11,"getModel")))</f>
        <v>5.5511151231257827E-16</v>
      </c>
      <c r="D187" s="14" t="str">
        <f t="shared" si="24"/>
        <v>discount-EUR-FND-15Y</v>
      </c>
      <c r="E187" s="14" t="s">
        <v>158</v>
      </c>
      <c r="F187" s="40">
        <v>2</v>
      </c>
      <c r="H187" s="40" t="s">
        <v>105</v>
      </c>
      <c r="I187" s="40" t="s">
        <v>141</v>
      </c>
      <c r="J187" s="40" t="s">
        <v>149</v>
      </c>
      <c r="K187" s="40" t="s">
        <v>108</v>
      </c>
      <c r="L187" s="40" t="s">
        <v>109</v>
      </c>
      <c r="M187" s="40">
        <v>0</v>
      </c>
      <c r="N187" s="40">
        <v>0</v>
      </c>
      <c r="O187" s="33" t="str">
        <f t="shared" si="29"/>
        <v>forward-EUR-3M</v>
      </c>
      <c r="P187" s="85">
        <f t="shared" si="30"/>
        <v>5.0000000000000001E-3</v>
      </c>
      <c r="Q187" s="33" t="s">
        <v>159</v>
      </c>
      <c r="S187" s="40" t="s">
        <v>105</v>
      </c>
      <c r="T187" s="40" t="str">
        <f t="shared" si="25"/>
        <v>15Y</v>
      </c>
      <c r="U187" s="40" t="s">
        <v>149</v>
      </c>
      <c r="V187" s="40" t="s">
        <v>108</v>
      </c>
      <c r="W187" s="40" t="s">
        <v>109</v>
      </c>
      <c r="X187" s="40">
        <v>0</v>
      </c>
      <c r="Y187" s="40">
        <v>0</v>
      </c>
      <c r="Z187" s="33" t="s">
        <v>40</v>
      </c>
      <c r="AA187" s="51">
        <v>5.0000000000000001E-3</v>
      </c>
      <c r="AB187" s="33" t="s">
        <v>159</v>
      </c>
      <c r="AC187" s="53"/>
      <c r="AD187" s="33" t="str">
        <f t="shared" si="27"/>
        <v>discount-EUR-FND</v>
      </c>
      <c r="AE187" s="54">
        <f>[1]!obGet([1]!obCall("",AP187,IF(OR(AD187=Q187,AD187=AB187),"getPayment","getFixing"),[1]!obMake("","int",[1]!obGet([1]!obCall("",AP187,"getNumberOfPeriods"))-1)))</f>
        <v>15.016438356164384</v>
      </c>
      <c r="AG187" s="55" t="str">
        <f>[1]!obMake(AG$15&amp;"-"&amp;ROW(),"int",$F187)</f>
        <v>spot date-187 
[7551]</v>
      </c>
      <c r="AH187" s="55" t="str">
        <f>[1]!obMake(AH$15&amp;"-"&amp;ROW(),"String",$H187)</f>
        <v>start offset rec-187 
[8933]</v>
      </c>
      <c r="AI187" s="55" t="str">
        <f>[1]!obMake(AI$15&amp;"-"&amp;ROW(),"String",$I187)</f>
        <v>maturity rec-187 
[7307]</v>
      </c>
      <c r="AK187" s="55" t="str">
        <f>[1]!obMake(AK$15&amp;"-"&amp;ROW(),"String",$S187)</f>
        <v>start offset pay-187 
[7199]</v>
      </c>
      <c r="AL187" s="55" t="str">
        <f>[1]!obMake(AL$15&amp;"-"&amp;ROW(),"String",$T187)</f>
        <v>maturity pay-187 
[7550]</v>
      </c>
      <c r="AN187" s="55" t="str">
        <f>[1]!obMake(AN$15&amp;"-"&amp;ROW(),"String",D187)</f>
        <v>symbol-187 
[8375]</v>
      </c>
      <c r="AO187" s="55" t="str">
        <f>[1]!obMake(AO$15&amp;"-"&amp;ROW(),"String",E187)</f>
        <v>type-187 
[7306]</v>
      </c>
      <c r="AP187" s="55" t="str">
        <f>[1]!obCall(AP$15&amp;"-"&amp;ROW(),obLibs&amp;"net.finmath.time.ScheduleGenerator","createScheduleFromConventions",$H$8,$AG187,$AH187:$AI187,[1]!obMake("","String",$J187),[1]!obMake("","String",$K187),$H$9,[1]!obMake("","String",$L187),$H$10,[1]!obMake("","int",$M187),[1]!obMake("","int",$N187))</f>
        <v>tenor rec-187 
[11158]</v>
      </c>
      <c r="AQ187" s="55" t="str">
        <f>[1]!obMake(AQ$15&amp;"-"&amp;ROW(),"String",O187)</f>
        <v>forward rec-187 
[7549]</v>
      </c>
      <c r="AR187" s="55" t="str">
        <f>[1]!obMake(AR$15&amp;"-"&amp;ROW(),"double",P187)</f>
        <v>spread rec-187 
[7860]</v>
      </c>
      <c r="AS187" s="55" t="str">
        <f>[1]!obMake(AS$15&amp;"-"&amp;ROW(),"String",Q187)</f>
        <v>discount rec-187 
[7305]</v>
      </c>
      <c r="AT187" s="55" t="str">
        <f>[1]!obCall(AT$15&amp;"-"&amp;ROW(),obLibs&amp;"net.finmath.time.ScheduleGenerator","createScheduleFromConventions",$H$8,$AG187,$AK187:$AL187,[1]!obMake("","String",$U187),[1]!obMake("","String",$V187),$H$9,[1]!obMake("","String",$L187),$H$10,[1]!obMake("","int",$X187),[1]!obMake("","int",$Y187))</f>
        <v>tenor pay-187 
[13288]</v>
      </c>
      <c r="AU187" s="55" t="str">
        <f>[1]!obMake(AU$15&amp;"-"&amp;ROW(),"String",Z187)</f>
        <v>forward pay-187 
[7548]</v>
      </c>
      <c r="AV187" s="55" t="str">
        <f>[1]!obMake(AV$15&amp;"-"&amp;ROW(),"double",AA187)</f>
        <v>spread pay-187 
[8972]</v>
      </c>
      <c r="AW187" s="55" t="str">
        <f>[1]!obMake(AW$15&amp;"-"&amp;ROW(),"String",AB187)</f>
        <v>disocunt pay-187 
[7304]</v>
      </c>
      <c r="AX187" s="55" t="str">
        <f>[1]!obMake(AX$15&amp;"-"&amp;ROW(),"String",AD187)</f>
        <v>calibration curve-187 
[7198]</v>
      </c>
      <c r="AY187" s="55" t="str">
        <f>[1]!obMake(AY$15&amp;"-"&amp;ROW(),"double",AE187)</f>
        <v>calibration time-187 
[11162]</v>
      </c>
      <c r="JJ187" s="14"/>
      <c r="JK187" s="14"/>
      <c r="JL187" s="14"/>
      <c r="JM187" s="14"/>
      <c r="JN187" s="14"/>
      <c r="JO187" s="14"/>
    </row>
    <row r="188" spans="1:275" ht="13.2" customHeight="1" x14ac:dyDescent="0.25">
      <c r="A188" s="48" t="str">
        <f t="shared" si="28"/>
        <v>discount-EUR-FND-20Y</v>
      </c>
      <c r="B188" s="49" t="str">
        <f>[1]!obMake("calibItem-"&amp;ROW(),obLibs&amp;"net.finmath.marketdata.calibration.CalibratedCurves$CalibrationSpec",AN188:AY188)</f>
        <v>calibItem-188 
[14178]</v>
      </c>
      <c r="C188" s="49">
        <f>[1]!obGet([1]!obCall("",[1]!obCall("",$B$11,"getCalibrationProductForSpec",B188),"getValue",[1]!obCall("",$B$11,"getModel")))</f>
        <v>5.5511151231257827E-16</v>
      </c>
      <c r="D188" s="14" t="str">
        <f t="shared" si="24"/>
        <v>discount-EUR-FND-20Y</v>
      </c>
      <c r="E188" s="14" t="s">
        <v>158</v>
      </c>
      <c r="F188" s="40">
        <v>2</v>
      </c>
      <c r="H188" s="40" t="s">
        <v>105</v>
      </c>
      <c r="I188" s="40" t="s">
        <v>142</v>
      </c>
      <c r="J188" s="40" t="s">
        <v>149</v>
      </c>
      <c r="K188" s="40" t="s">
        <v>108</v>
      </c>
      <c r="L188" s="40" t="s">
        <v>109</v>
      </c>
      <c r="M188" s="40">
        <v>0</v>
      </c>
      <c r="N188" s="40">
        <v>0</v>
      </c>
      <c r="O188" s="33" t="str">
        <f t="shared" si="29"/>
        <v>forward-EUR-3M</v>
      </c>
      <c r="P188" s="85">
        <f t="shared" si="30"/>
        <v>5.0000000000000001E-3</v>
      </c>
      <c r="Q188" s="33" t="s">
        <v>159</v>
      </c>
      <c r="S188" s="40" t="s">
        <v>105</v>
      </c>
      <c r="T188" s="40" t="str">
        <f t="shared" si="25"/>
        <v>20Y</v>
      </c>
      <c r="U188" s="40" t="s">
        <v>149</v>
      </c>
      <c r="V188" s="40" t="s">
        <v>108</v>
      </c>
      <c r="W188" s="40" t="s">
        <v>109</v>
      </c>
      <c r="X188" s="40">
        <v>0</v>
      </c>
      <c r="Y188" s="40">
        <v>0</v>
      </c>
      <c r="Z188" s="33" t="s">
        <v>40</v>
      </c>
      <c r="AA188" s="51">
        <v>5.0000000000000001E-3</v>
      </c>
      <c r="AB188" s="33" t="s">
        <v>159</v>
      </c>
      <c r="AC188" s="53"/>
      <c r="AD188" s="33" t="str">
        <f t="shared" si="27"/>
        <v>discount-EUR-FND</v>
      </c>
      <c r="AE188" s="54">
        <f>[1]!obGet([1]!obCall("",AP188,IF(OR(AD188=Q188,AD188=AB188),"getPayment","getFixing"),[1]!obMake("","int",[1]!obGet([1]!obCall("",AP188,"getNumberOfPeriods"))-1)))</f>
        <v>20.019178082191782</v>
      </c>
      <c r="AG188" s="55" t="str">
        <f>[1]!obMake(AG$15&amp;"-"&amp;ROW(),"int",$F188)</f>
        <v>spot date-188 
[7546]</v>
      </c>
      <c r="AH188" s="55" t="str">
        <f>[1]!obMake(AH$15&amp;"-"&amp;ROW(),"String",$H188)</f>
        <v>start offset rec-188 
[8374]</v>
      </c>
      <c r="AI188" s="55" t="str">
        <f>[1]!obMake(AI$15&amp;"-"&amp;ROW(),"String",$I188)</f>
        <v>maturity rec-188 
[7303]</v>
      </c>
      <c r="AK188" s="55" t="str">
        <f>[1]!obMake(AK$15&amp;"-"&amp;ROW(),"String",$S188)</f>
        <v>start offset pay-188 
[7197]</v>
      </c>
      <c r="AL188" s="55" t="str">
        <f>[1]!obMake(AL$15&amp;"-"&amp;ROW(),"String",$T188)</f>
        <v>maturity pay-188 
[7545]</v>
      </c>
      <c r="AN188" s="55" t="str">
        <f>[1]!obMake(AN$15&amp;"-"&amp;ROW(),"String",D188)</f>
        <v>symbol-188 
[7859]</v>
      </c>
      <c r="AO188" s="55" t="str">
        <f>[1]!obMake(AO$15&amp;"-"&amp;ROW(),"String",E188)</f>
        <v>type-188 
[7302]</v>
      </c>
      <c r="AP188" s="55" t="str">
        <f>[1]!obCall(AP$15&amp;"-"&amp;ROW(),obLibs&amp;"net.finmath.time.ScheduleGenerator","createScheduleFromConventions",$H$8,$AG188,$AH188:$AI188,[1]!obMake("","String",$J188),[1]!obMake("","String",$K188),$H$9,[1]!obMake("","String",$L188),$H$10,[1]!obMake("","int",$M188),[1]!obMake("","int",$N188))</f>
        <v>tenor rec-188 
[14173]</v>
      </c>
      <c r="AQ188" s="55" t="str">
        <f>[1]!obMake(AQ$15&amp;"-"&amp;ROW(),"String",O188)</f>
        <v>forward rec-188 
[7544]</v>
      </c>
      <c r="AR188" s="55" t="str">
        <f>[1]!obMake(AR$15&amp;"-"&amp;ROW(),"double",P188)</f>
        <v>spread rec-188 
[8971]</v>
      </c>
      <c r="AS188" s="55" t="str">
        <f>[1]!obMake(AS$15&amp;"-"&amp;ROW(),"String",Q188)</f>
        <v>discount rec-188 
[7301]</v>
      </c>
      <c r="AT188" s="55" t="str">
        <f>[1]!obCall(AT$15&amp;"-"&amp;ROW(),obLibs&amp;"net.finmath.time.ScheduleGenerator","createScheduleFromConventions",$H$8,$AG188,$AK188:$AL188,[1]!obMake("","String",$U188),[1]!obMake("","String",$V188),$H$9,[1]!obMake("","String",$L188),$H$10,[1]!obMake("","int",$X188),[1]!obMake("","int",$Y188))</f>
        <v>tenor pay-188 
[11934]</v>
      </c>
      <c r="AU188" s="55" t="str">
        <f>[1]!obMake(AU$15&amp;"-"&amp;ROW(),"String",Z188)</f>
        <v>forward pay-188 
[7543]</v>
      </c>
      <c r="AV188" s="55" t="str">
        <f>[1]!obMake(AV$15&amp;"-"&amp;ROW(),"double",AA188)</f>
        <v>spread pay-188 
[8341]</v>
      </c>
      <c r="AW188" s="55" t="str">
        <f>[1]!obMake(AW$15&amp;"-"&amp;ROW(),"String",AB188)</f>
        <v>disocunt pay-188 
[7300]</v>
      </c>
      <c r="AX188" s="55" t="str">
        <f>[1]!obMake(AX$15&amp;"-"&amp;ROW(),"String",AD188)</f>
        <v>calibration curve-188 
[7196]</v>
      </c>
      <c r="AY188" s="55" t="str">
        <f>[1]!obMake(AY$15&amp;"-"&amp;ROW(),"double",AE188)</f>
        <v>calibration time-188 
[14177]</v>
      </c>
      <c r="JJ188" s="14"/>
      <c r="JK188" s="14"/>
      <c r="JL188" s="14"/>
      <c r="JM188" s="14"/>
      <c r="JN188" s="14"/>
      <c r="JO188" s="14"/>
    </row>
    <row r="189" spans="1:275" ht="13.2" customHeight="1" x14ac:dyDescent="0.25">
      <c r="A189" s="48" t="str">
        <f t="shared" si="28"/>
        <v>discount-EUR-FND-30Y</v>
      </c>
      <c r="B189" s="49" t="str">
        <f>[1]!obMake("calibItem-"&amp;ROW(),obLibs&amp;"net.finmath.marketdata.calibration.CalibratedCurves$CalibrationSpec",AN189:AY189)</f>
        <v>calibItem-189 
[13296]</v>
      </c>
      <c r="C189" s="49">
        <f>[1]!obGet([1]!obCall("",[1]!obCall("",$B$11,"getCalibrationProductForSpec",B189),"getValue",[1]!obCall("",$B$11,"getModel")))</f>
        <v>2.7755575615628914E-16</v>
      </c>
      <c r="D189" s="14" t="str">
        <f t="shared" si="24"/>
        <v>discount-EUR-FND-30Y</v>
      </c>
      <c r="E189" s="14" t="s">
        <v>158</v>
      </c>
      <c r="F189" s="40">
        <v>2</v>
      </c>
      <c r="H189" s="40" t="s">
        <v>105</v>
      </c>
      <c r="I189" s="40" t="s">
        <v>144</v>
      </c>
      <c r="J189" s="40" t="s">
        <v>149</v>
      </c>
      <c r="K189" s="40" t="s">
        <v>108</v>
      </c>
      <c r="L189" s="40" t="s">
        <v>109</v>
      </c>
      <c r="M189" s="40">
        <v>0</v>
      </c>
      <c r="N189" s="40">
        <v>0</v>
      </c>
      <c r="O189" s="33" t="str">
        <f t="shared" si="29"/>
        <v>forward-EUR-3M</v>
      </c>
      <c r="P189" s="85">
        <f t="shared" si="30"/>
        <v>5.0000000000000001E-3</v>
      </c>
      <c r="Q189" s="33" t="s">
        <v>159</v>
      </c>
      <c r="S189" s="40" t="s">
        <v>105</v>
      </c>
      <c r="T189" s="40" t="str">
        <f t="shared" si="25"/>
        <v>30Y</v>
      </c>
      <c r="U189" s="40" t="s">
        <v>149</v>
      </c>
      <c r="V189" s="40" t="s">
        <v>108</v>
      </c>
      <c r="W189" s="40" t="s">
        <v>109</v>
      </c>
      <c r="X189" s="40">
        <v>0</v>
      </c>
      <c r="Y189" s="40">
        <v>0</v>
      </c>
      <c r="Z189" s="33" t="s">
        <v>40</v>
      </c>
      <c r="AA189" s="51">
        <v>5.0000000000000001E-3</v>
      </c>
      <c r="AB189" s="33" t="s">
        <v>159</v>
      </c>
      <c r="AC189" s="53"/>
      <c r="AD189" s="33" t="str">
        <f t="shared" si="27"/>
        <v>discount-EUR-FND</v>
      </c>
      <c r="AE189" s="54">
        <f>[1]!obGet([1]!obCall("",AP189,IF(OR(AD189=Q189,AD189=AB189),"getPayment","getFixing"),[1]!obMake("","int",[1]!obGet([1]!obCall("",AP189,"getNumberOfPeriods"))-1)))</f>
        <v>30.030136986301368</v>
      </c>
      <c r="AG189" s="55" t="str">
        <f>[1]!obMake(AG$15&amp;"-"&amp;ROW(),"int",$F189)</f>
        <v>spot date-189 
[7541]</v>
      </c>
      <c r="AH189" s="55" t="str">
        <f>[1]!obMake(AH$15&amp;"-"&amp;ROW(),"String",$H189)</f>
        <v>start offset rec-189 
[7858]</v>
      </c>
      <c r="AI189" s="55" t="str">
        <f>[1]!obMake(AI$15&amp;"-"&amp;ROW(),"String",$I189)</f>
        <v>maturity rec-189 
[7299]</v>
      </c>
      <c r="AK189" s="55" t="str">
        <f>[1]!obMake(AK$15&amp;"-"&amp;ROW(),"String",$S189)</f>
        <v>start offset pay-189 
[7195]</v>
      </c>
      <c r="AL189" s="55" t="str">
        <f>[1]!obMake(AL$15&amp;"-"&amp;ROW(),"String",$T189)</f>
        <v>maturity pay-189 
[7540]</v>
      </c>
      <c r="AN189" s="55" t="str">
        <f>[1]!obMake(AN$15&amp;"-"&amp;ROW(),"String",D189)</f>
        <v>symbol-189 
[8970]</v>
      </c>
      <c r="AO189" s="55" t="str">
        <f>[1]!obMake(AO$15&amp;"-"&amp;ROW(),"String",E189)</f>
        <v>type-189 
[7298]</v>
      </c>
      <c r="AP189" s="55" t="str">
        <f>[1]!obCall(AP$15&amp;"-"&amp;ROW(),obLibs&amp;"net.finmath.time.ScheduleGenerator","createScheduleFromConventions",$H$8,$AG189,$AH189:$AI189,[1]!obMake("","String",$J189),[1]!obMake("","String",$K189),$H$9,[1]!obMake("","String",$L189),$H$10,[1]!obMake("","int",$M189),[1]!obMake("","int",$N189))</f>
        <v>tenor rec-189 
[11148]</v>
      </c>
      <c r="AQ189" s="55" t="str">
        <f>[1]!obMake(AQ$15&amp;"-"&amp;ROW(),"String",O189)</f>
        <v>forward rec-189 
[7539]</v>
      </c>
      <c r="AR189" s="55" t="str">
        <f>[1]!obMake(AR$15&amp;"-"&amp;ROW(),"double",P189)</f>
        <v>spread rec-189 
[9424]</v>
      </c>
      <c r="AS189" s="55" t="str">
        <f>[1]!obMake(AS$15&amp;"-"&amp;ROW(),"String",Q189)</f>
        <v>discount rec-189 
[7297]</v>
      </c>
      <c r="AT189" s="55" t="str">
        <f>[1]!obCall(AT$15&amp;"-"&amp;ROW(),obLibs&amp;"net.finmath.time.ScheduleGenerator","createScheduleFromConventions",$H$8,$AG189,$AK189:$AL189,[1]!obMake("","String",$U189),[1]!obMake("","String",$V189),$H$9,[1]!obMake("","String",$L189),$H$10,[1]!obMake("","int",$X189),[1]!obMake("","int",$Y189))</f>
        <v>tenor pay-189 
[13295]</v>
      </c>
      <c r="AU189" s="55" t="str">
        <f>[1]!obMake(AU$15&amp;"-"&amp;ROW(),"String",Z189)</f>
        <v>forward pay-189 
[7538]</v>
      </c>
      <c r="AV189" s="55" t="str">
        <f>[1]!obMake(AV$15&amp;"-"&amp;ROW(),"double",AA189)</f>
        <v>spread pay-189 
[8373]</v>
      </c>
      <c r="AW189" s="55" t="str">
        <f>[1]!obMake(AW$15&amp;"-"&amp;ROW(),"String",AB189)</f>
        <v>disocunt pay-189 
[7296]</v>
      </c>
      <c r="AX189" s="55" t="str">
        <f>[1]!obMake(AX$15&amp;"-"&amp;ROW(),"String",AD189)</f>
        <v>calibration curve-189 
[7194]</v>
      </c>
      <c r="AY189" s="55" t="str">
        <f>[1]!obMake(AY$15&amp;"-"&amp;ROW(),"double",AE189)</f>
        <v>calibration time-189 
[11152]</v>
      </c>
      <c r="JJ189" s="14"/>
      <c r="JK189" s="14"/>
      <c r="JL189" s="14"/>
      <c r="JM189" s="14"/>
      <c r="JN189" s="14"/>
      <c r="JO189" s="14"/>
    </row>
    <row r="190" spans="1:275" ht="13.2" customHeight="1" x14ac:dyDescent="0.25">
      <c r="A190" s="48" t="str">
        <f t="shared" si="28"/>
        <v>discount-EUR-FND-40Y</v>
      </c>
      <c r="B190" s="49" t="str">
        <f>[1]!obMake("calibItem-"&amp;ROW(),obLibs&amp;"net.finmath.marketdata.calibration.CalibratedCurves$CalibrationSpec",AN190:AY190)</f>
        <v>calibItem-190 
[14189]</v>
      </c>
      <c r="C190" s="49">
        <f>[1]!obGet([1]!obCall("",[1]!obCall("",$B$11,"getCalibrationProductForSpec",B190),"getValue",[1]!obCall("",$B$11,"getModel")))</f>
        <v>1.1102230246251565E-16</v>
      </c>
      <c r="D190" s="14" t="str">
        <f t="shared" si="24"/>
        <v>discount-EUR-FND-40Y</v>
      </c>
      <c r="E190" s="14" t="s">
        <v>158</v>
      </c>
      <c r="F190" s="40">
        <v>2</v>
      </c>
      <c r="H190" s="40" t="s">
        <v>105</v>
      </c>
      <c r="I190" s="40" t="s">
        <v>145</v>
      </c>
      <c r="J190" s="40" t="s">
        <v>149</v>
      </c>
      <c r="K190" s="40" t="s">
        <v>108</v>
      </c>
      <c r="L190" s="40" t="s">
        <v>109</v>
      </c>
      <c r="M190" s="40">
        <v>0</v>
      </c>
      <c r="N190" s="40">
        <v>0</v>
      </c>
      <c r="O190" s="33" t="str">
        <f t="shared" si="29"/>
        <v>forward-EUR-3M</v>
      </c>
      <c r="P190" s="85">
        <f t="shared" si="30"/>
        <v>5.0000000000000001E-3</v>
      </c>
      <c r="Q190" s="33" t="s">
        <v>159</v>
      </c>
      <c r="S190" s="40" t="s">
        <v>105</v>
      </c>
      <c r="T190" s="40" t="str">
        <f t="shared" si="25"/>
        <v>40Y</v>
      </c>
      <c r="U190" s="40" t="s">
        <v>149</v>
      </c>
      <c r="V190" s="40" t="s">
        <v>108</v>
      </c>
      <c r="W190" s="40" t="s">
        <v>109</v>
      </c>
      <c r="X190" s="40">
        <v>0</v>
      </c>
      <c r="Y190" s="40">
        <v>0</v>
      </c>
      <c r="Z190" s="33" t="s">
        <v>40</v>
      </c>
      <c r="AA190" s="51">
        <v>5.0000000000000001E-3</v>
      </c>
      <c r="AB190" s="33" t="s">
        <v>159</v>
      </c>
      <c r="AC190" s="53"/>
      <c r="AD190" s="33" t="str">
        <f t="shared" si="27"/>
        <v>discount-EUR-FND</v>
      </c>
      <c r="AE190" s="54">
        <f>[1]!obGet([1]!obCall("",AP190,IF(OR(AD190=Q190,AD190=AB190),"getPayment","getFixing"),[1]!obMake("","int",[1]!obGet([1]!obCall("",AP190,"getNumberOfPeriods"))-1)))</f>
        <v>40.032876712328765</v>
      </c>
      <c r="AG190" s="55" t="str">
        <f>[1]!obMake(AG$15&amp;"-"&amp;ROW(),"int",$F190)</f>
        <v>spot date-190 
[7536]</v>
      </c>
      <c r="AH190" s="55" t="str">
        <f>[1]!obMake(AH$15&amp;"-"&amp;ROW(),"String",$H190)</f>
        <v>start offset rec-190 
[8969]</v>
      </c>
      <c r="AI190" s="55" t="str">
        <f>[1]!obMake(AI$15&amp;"-"&amp;ROW(),"String",$I190)</f>
        <v>maturity rec-190 
[7295]</v>
      </c>
      <c r="AK190" s="55" t="str">
        <f>[1]!obMake(AK$15&amp;"-"&amp;ROW(),"String",$S190)</f>
        <v>start offset pay-190 
[7193]</v>
      </c>
      <c r="AL190" s="55" t="str">
        <f>[1]!obMake(AL$15&amp;"-"&amp;ROW(),"String",$T190)</f>
        <v>maturity pay-190 
[7535]</v>
      </c>
      <c r="AN190" s="55" t="str">
        <f>[1]!obMake(AN$15&amp;"-"&amp;ROW(),"String",D190)</f>
        <v>symbol-190 
[8932]</v>
      </c>
      <c r="AO190" s="55" t="str">
        <f>[1]!obMake(AO$15&amp;"-"&amp;ROW(),"String",E190)</f>
        <v>type-190 
[7294]</v>
      </c>
      <c r="AP190" s="55" t="str">
        <f>[1]!obCall(AP$15&amp;"-"&amp;ROW(),obLibs&amp;"net.finmath.time.ScheduleGenerator","createScheduleFromConventions",$H$8,$AG190,$AH190:$AI190,[1]!obMake("","String",$J190),[1]!obMake("","String",$K190),$H$9,[1]!obMake("","String",$L190),$H$10,[1]!obMake("","int",$M190),[1]!obMake("","int",$N190))</f>
        <v>tenor rec-190 
[14184]</v>
      </c>
      <c r="AQ190" s="55" t="str">
        <f>[1]!obMake(AQ$15&amp;"-"&amp;ROW(),"String",O190)</f>
        <v>forward rec-190 
[7534]</v>
      </c>
      <c r="AR190" s="55" t="str">
        <f>[1]!obMake(AR$15&amp;"-"&amp;ROW(),"double",P190)</f>
        <v>spread rec-190 
[8372]</v>
      </c>
      <c r="AS190" s="55" t="str">
        <f>[1]!obMake(AS$15&amp;"-"&amp;ROW(),"String",Q190)</f>
        <v>discount rec-190 
[7293]</v>
      </c>
      <c r="AT190" s="55" t="str">
        <f>[1]!obCall(AT$15&amp;"-"&amp;ROW(),obLibs&amp;"net.finmath.time.ScheduleGenerator","createScheduleFromConventions",$H$8,$AG190,$AK190:$AL190,[1]!obMake("","String",$U190),[1]!obMake("","String",$V190),$H$9,[1]!obMake("","String",$L190),$H$10,[1]!obMake("","int",$X190),[1]!obMake("","int",$Y190))</f>
        <v>tenor pay-190 
[11928]</v>
      </c>
      <c r="AU190" s="55" t="str">
        <f>[1]!obMake(AU$15&amp;"-"&amp;ROW(),"String",Z190)</f>
        <v>forward pay-190 
[7533]</v>
      </c>
      <c r="AV190" s="55" t="str">
        <f>[1]!obMake(AV$15&amp;"-"&amp;ROW(),"double",AA190)</f>
        <v>spread pay-190 
[7857]</v>
      </c>
      <c r="AW190" s="55" t="str">
        <f>[1]!obMake(AW$15&amp;"-"&amp;ROW(),"String",AB190)</f>
        <v>disocunt pay-190 
[7292]</v>
      </c>
      <c r="AX190" s="55" t="str">
        <f>[1]!obMake(AX$15&amp;"-"&amp;ROW(),"String",AD190)</f>
        <v>calibration curve-190 
[7192]</v>
      </c>
      <c r="AY190" s="55" t="str">
        <f>[1]!obMake(AY$15&amp;"-"&amp;ROW(),"double",AE190)</f>
        <v>calibration time-190 
[14188]</v>
      </c>
      <c r="JJ190" s="14"/>
      <c r="JK190" s="14"/>
      <c r="JL190" s="14"/>
      <c r="JM190" s="14"/>
      <c r="JN190" s="14"/>
      <c r="JO190" s="14"/>
    </row>
    <row r="191" spans="1:275" s="46" customFormat="1" ht="13.2" customHeight="1" x14ac:dyDescent="0.25">
      <c r="A191" s="48" t="str">
        <f t="shared" si="28"/>
        <v>discount-EUR-FND-50Y</v>
      </c>
      <c r="B191" s="58" t="str">
        <f>[1]!obMake("calibItem-"&amp;ROW(),obLibs&amp;"net.finmath.marketdata.calibration.CalibratedCurves$CalibrationSpec",AN191:AY191)</f>
        <v>calibItem-191 
[13303]</v>
      </c>
      <c r="C191" s="58">
        <f>[1]!obGet([1]!obCall("",[1]!obCall("",$B$11,"getCalibrationProductForSpec",B191),"getValue",[1]!obCall("",$B$11,"getModel")))</f>
        <v>6.6613381477509392E-16</v>
      </c>
      <c r="D191" s="46" t="str">
        <f t="shared" si="24"/>
        <v>discount-EUR-FND-50Y</v>
      </c>
      <c r="E191" s="46" t="s">
        <v>158</v>
      </c>
      <c r="F191" s="59">
        <v>2</v>
      </c>
      <c r="H191" s="59" t="s">
        <v>105</v>
      </c>
      <c r="I191" s="59" t="s">
        <v>146</v>
      </c>
      <c r="J191" s="59" t="s">
        <v>149</v>
      </c>
      <c r="K191" s="59" t="s">
        <v>108</v>
      </c>
      <c r="L191" s="59" t="s">
        <v>109</v>
      </c>
      <c r="M191" s="59">
        <v>0</v>
      </c>
      <c r="N191" s="59">
        <v>0</v>
      </c>
      <c r="O191" s="61" t="str">
        <f t="shared" si="29"/>
        <v>forward-EUR-3M</v>
      </c>
      <c r="P191" s="86">
        <f t="shared" si="30"/>
        <v>5.0000000000000001E-3</v>
      </c>
      <c r="Q191" s="61" t="s">
        <v>159</v>
      </c>
      <c r="S191" s="59" t="s">
        <v>105</v>
      </c>
      <c r="T191" s="59" t="str">
        <f t="shared" si="25"/>
        <v>50Y</v>
      </c>
      <c r="U191" s="59" t="s">
        <v>149</v>
      </c>
      <c r="V191" s="59" t="s">
        <v>108</v>
      </c>
      <c r="W191" s="59" t="s">
        <v>109</v>
      </c>
      <c r="X191" s="59">
        <v>0</v>
      </c>
      <c r="Y191" s="59">
        <v>0</v>
      </c>
      <c r="Z191" s="61" t="s">
        <v>40</v>
      </c>
      <c r="AA191" s="62">
        <v>5.0000000000000001E-3</v>
      </c>
      <c r="AB191" s="61" t="s">
        <v>159</v>
      </c>
      <c r="AC191" s="63"/>
      <c r="AD191" s="61" t="str">
        <f t="shared" si="27"/>
        <v>discount-EUR-FND</v>
      </c>
      <c r="AE191" s="64">
        <f>[1]!obGet([1]!obCall("",AP191,IF(OR(AD191=Q191,AD191=AB191),"getPayment","getFixing"),[1]!obMake("","int",[1]!obGet([1]!obCall("",AP191,"getNumberOfPeriods"))-1)))</f>
        <v>50.041095890410958</v>
      </c>
      <c r="AG191" s="65" t="str">
        <f>[1]!obMake(AG$15&amp;"-"&amp;ROW(),"int",$F191)</f>
        <v>spot date-191 
[7531]</v>
      </c>
      <c r="AH191" s="65" t="str">
        <f>[1]!obMake(AH$15&amp;"-"&amp;ROW(),"String",$H191)</f>
        <v>start offset rec-191 
[8340]</v>
      </c>
      <c r="AI191" s="65" t="str">
        <f>[1]!obMake(AI$15&amp;"-"&amp;ROW(),"String",$I191)</f>
        <v>maturity rec-191 
[7291]</v>
      </c>
      <c r="AK191" s="65" t="str">
        <f>[1]!obMake(AK$15&amp;"-"&amp;ROW(),"String",$S191)</f>
        <v>start offset pay-191 
[7191]</v>
      </c>
      <c r="AL191" s="65" t="str">
        <f>[1]!obMake(AL$15&amp;"-"&amp;ROW(),"String",$T191)</f>
        <v>maturity pay-191 
[7530]</v>
      </c>
      <c r="AN191" s="65" t="str">
        <f>[1]!obMake(AN$15&amp;"-"&amp;ROW(),"String",D191)</f>
        <v>symbol-191 
[8371]</v>
      </c>
      <c r="AO191" s="65" t="str">
        <f>[1]!obMake(AO$15&amp;"-"&amp;ROW(),"String",E191)</f>
        <v>type-191 
[7290]</v>
      </c>
      <c r="AP191" s="65" t="str">
        <f>[1]!obCall(AP$15&amp;"-"&amp;ROW(),obLibs&amp;"net.finmath.time.ScheduleGenerator","createScheduleFromConventions",$H$8,$AG191,$AH191:$AI191,[1]!obMake("","String",$J191),[1]!obMake("","String",$K191),$H$9,[1]!obMake("","String",$L191),$H$10,[1]!obMake("","int",$M191),[1]!obMake("","int",$N191))</f>
        <v>tenor rec-191 
[11138]</v>
      </c>
      <c r="AQ191" s="65" t="str">
        <f>[1]!obMake(AQ$15&amp;"-"&amp;ROW(),"String",O191)</f>
        <v>forward rec-191 
[7529]</v>
      </c>
      <c r="AR191" s="65" t="str">
        <f>[1]!obMake(AR$15&amp;"-"&amp;ROW(),"double",P191)</f>
        <v>spread rec-191 
[7856]</v>
      </c>
      <c r="AS191" s="65" t="str">
        <f>[1]!obMake(AS$15&amp;"-"&amp;ROW(),"String",Q191)</f>
        <v>discount rec-191 
[7289]</v>
      </c>
      <c r="AT191" s="65" t="str">
        <f>[1]!obCall(AT$15&amp;"-"&amp;ROW(),obLibs&amp;"net.finmath.time.ScheduleGenerator","createScheduleFromConventions",$H$8,$AG191,$AK191:$AL191,[1]!obMake("","String",$U191),[1]!obMake("","String",$V191),$H$9,[1]!obMake("","String",$L191),$H$10,[1]!obMake("","int",$X191),[1]!obMake("","int",$Y191))</f>
        <v>tenor pay-191 
[13302]</v>
      </c>
      <c r="AU191" s="65" t="str">
        <f>[1]!obMake(AU$15&amp;"-"&amp;ROW(),"String",Z191)</f>
        <v>forward pay-191 
[7528]</v>
      </c>
      <c r="AV191" s="65" t="str">
        <f>[1]!obMake(AV$15&amp;"-"&amp;ROW(),"double",AA191)</f>
        <v>spread pay-191 
[8968]</v>
      </c>
      <c r="AW191" s="65" t="str">
        <f>[1]!obMake(AW$15&amp;"-"&amp;ROW(),"String",AB191)</f>
        <v>disocunt pay-191 
[7288]</v>
      </c>
      <c r="AX191" s="65" t="str">
        <f>[1]!obMake(AX$15&amp;"-"&amp;ROW(),"String",AD191)</f>
        <v>calibration curve-191 
[7190]</v>
      </c>
      <c r="AY191" s="65" t="str">
        <f>[1]!obMake(AY$15&amp;"-"&amp;ROW(),"double",AE191)</f>
        <v>calibration time-191 
[11142]</v>
      </c>
    </row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hyperlinks>
    <hyperlink ref="B2" r:id="rId1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4" customWidth="1"/>
    <col min="2" max="14" width="14.33203125" style="14" customWidth="1"/>
    <col min="15" max="15" width="14.33203125" style="87" customWidth="1"/>
    <col min="16" max="17" width="14.33203125" style="14" customWidth="1"/>
    <col min="18" max="18" width="14.33203125" style="88" customWidth="1"/>
    <col min="19" max="24" width="14.33203125" style="14" customWidth="1"/>
    <col min="25" max="25" width="14.33203125" style="87" customWidth="1"/>
    <col min="26" max="33" width="14.33203125" style="14" customWidth="1"/>
    <col min="34" max="34" width="14.33203125" style="87" customWidth="1"/>
    <col min="35" max="41" width="14.33203125" style="14" customWidth="1"/>
    <col min="42" max="42" width="14.33203125" style="89" customWidth="1"/>
    <col min="43" max="268" width="14.33203125" style="14" customWidth="1"/>
    <col min="269" max="1025" width="14.33203125" customWidth="1"/>
  </cols>
  <sheetData>
    <row r="1" spans="2:270" ht="13.2" customHeight="1" x14ac:dyDescent="0.25">
      <c r="JI1" s="14"/>
      <c r="JJ1" s="14"/>
    </row>
    <row r="2" spans="2:270" ht="15" customHeight="1" x14ac:dyDescent="0.25">
      <c r="B2" s="15" t="s">
        <v>160</v>
      </c>
      <c r="JI2" s="14"/>
      <c r="JJ2" s="14"/>
    </row>
    <row r="5" spans="2:270" ht="12.75" customHeight="1" x14ac:dyDescent="0.25">
      <c r="B5" s="20" t="s">
        <v>28</v>
      </c>
      <c r="C5" s="20"/>
    </row>
    <row r="7" spans="2:270" ht="12.75" customHeight="1" x14ac:dyDescent="0.25">
      <c r="B7" s="16" t="s">
        <v>31</v>
      </c>
      <c r="C7" s="16"/>
    </row>
    <row r="8" spans="2:270" ht="12.75" customHeight="1" x14ac:dyDescent="0.25">
      <c r="B8" s="18" t="s">
        <v>161</v>
      </c>
      <c r="C8" s="21" t="str">
        <f>[1]!obCall("calibratedModel-curvesview""-"&amp;ROW(),Calibration!$B$11,"getModel")</f>
        <v>calibratedModel-curvesview"-8 
[14528]</v>
      </c>
    </row>
    <row r="9" spans="2:270" ht="12.75" customHeight="1" x14ac:dyDescent="0.25">
      <c r="B9" s="18" t="s">
        <v>162</v>
      </c>
      <c r="C9" s="90">
        <v>0</v>
      </c>
      <c r="D9" s="14" t="e">
        <f>IF(C9,[1]!OBSAVE('Load Libs'!F12&amp;"/../"&amp;"obbaSavedCurveModel",C8),NA())</f>
        <v>#N/A</v>
      </c>
    </row>
    <row r="10" spans="2:270" ht="12.75" customHeight="1" x14ac:dyDescent="0.25">
      <c r="B10" s="18"/>
      <c r="AA10" s="43" t="s">
        <v>163</v>
      </c>
      <c r="AJ10" s="43" t="s">
        <v>164</v>
      </c>
    </row>
    <row r="12" spans="2:270" s="22" customFormat="1" ht="13.2" customHeight="1" x14ac:dyDescent="0.25">
      <c r="B12" s="22" t="s">
        <v>165</v>
      </c>
      <c r="H12" s="91" t="s">
        <v>166</v>
      </c>
      <c r="O12" s="92"/>
      <c r="R12" s="93"/>
      <c r="Y12" s="92"/>
      <c r="AH12" s="92"/>
      <c r="AP12" s="94"/>
    </row>
    <row r="14" spans="2:270" ht="13.2" customHeight="1" x14ac:dyDescent="0.25">
      <c r="B14" s="22" t="s">
        <v>167</v>
      </c>
      <c r="C14" s="22"/>
      <c r="E14" s="22" t="s">
        <v>167</v>
      </c>
      <c r="F14" s="22"/>
      <c r="H14" s="22" t="s">
        <v>167</v>
      </c>
      <c r="I14" s="22"/>
      <c r="K14" s="22" t="s">
        <v>167</v>
      </c>
      <c r="L14" s="22"/>
      <c r="Q14" s="22" t="s">
        <v>167</v>
      </c>
      <c r="R14" s="93"/>
      <c r="T14" s="22" t="s">
        <v>167</v>
      </c>
      <c r="U14" s="22"/>
      <c r="W14" s="22" t="s">
        <v>167</v>
      </c>
      <c r="X14" s="22"/>
      <c r="AA14" s="22" t="s">
        <v>167</v>
      </c>
      <c r="AB14" s="22"/>
      <c r="AD14" s="22" t="s">
        <v>167</v>
      </c>
      <c r="AE14" s="22"/>
      <c r="AJ14" s="22" t="s">
        <v>167</v>
      </c>
      <c r="AK14" s="22"/>
      <c r="AM14" s="22" t="s">
        <v>167</v>
      </c>
      <c r="AN14" s="22"/>
    </row>
    <row r="15" spans="2:270" ht="13.2" customHeight="1" x14ac:dyDescent="0.25"/>
    <row r="16" spans="2:270" ht="13.2" customHeight="1" x14ac:dyDescent="0.25">
      <c r="B16" s="16" t="s">
        <v>36</v>
      </c>
      <c r="C16" s="16"/>
      <c r="E16" s="16" t="s">
        <v>36</v>
      </c>
      <c r="F16" s="16"/>
      <c r="H16" s="16" t="s">
        <v>36</v>
      </c>
      <c r="I16" s="16"/>
      <c r="K16" s="16" t="s">
        <v>36</v>
      </c>
      <c r="L16" s="16"/>
      <c r="Q16" s="16" t="s">
        <v>36</v>
      </c>
      <c r="R16" s="95"/>
      <c r="T16" s="16" t="s">
        <v>36</v>
      </c>
      <c r="U16" s="16"/>
      <c r="W16" s="16" t="s">
        <v>36</v>
      </c>
      <c r="X16" s="16"/>
      <c r="AA16" s="16" t="s">
        <v>36</v>
      </c>
      <c r="AB16" s="16"/>
      <c r="AD16" s="16" t="s">
        <v>36</v>
      </c>
      <c r="AE16" s="16"/>
      <c r="AJ16" s="16" t="s">
        <v>36</v>
      </c>
      <c r="AK16" s="16"/>
      <c r="AM16" s="16" t="s">
        <v>36</v>
      </c>
      <c r="AN16" s="16"/>
    </row>
    <row r="17" spans="2:42" ht="13.2" customHeight="1" x14ac:dyDescent="0.25">
      <c r="B17" s="18" t="s">
        <v>37</v>
      </c>
      <c r="C17" s="14" t="s">
        <v>38</v>
      </c>
      <c r="E17" s="18" t="s">
        <v>37</v>
      </c>
      <c r="F17" s="14" t="s">
        <v>153</v>
      </c>
      <c r="H17" s="18" t="s">
        <v>37</v>
      </c>
      <c r="I17" s="14" t="s">
        <v>155</v>
      </c>
      <c r="K17" s="18" t="s">
        <v>37</v>
      </c>
      <c r="L17" s="14" t="s">
        <v>157</v>
      </c>
      <c r="N17" s="14" t="s">
        <v>168</v>
      </c>
      <c r="Q17" s="18" t="s">
        <v>37</v>
      </c>
      <c r="R17" s="88" t="s">
        <v>40</v>
      </c>
      <c r="T17" s="18" t="s">
        <v>37</v>
      </c>
      <c r="U17" s="14" t="s">
        <v>41</v>
      </c>
      <c r="W17" s="18" t="s">
        <v>37</v>
      </c>
      <c r="X17" s="14" t="s">
        <v>154</v>
      </c>
      <c r="AA17" s="18" t="s">
        <v>37</v>
      </c>
      <c r="AB17" s="14" t="s">
        <v>40</v>
      </c>
      <c r="AD17" s="18" t="s">
        <v>37</v>
      </c>
      <c r="AE17" s="14" t="s">
        <v>156</v>
      </c>
      <c r="AG17" s="14" t="s">
        <v>168</v>
      </c>
      <c r="AJ17" s="18" t="s">
        <v>37</v>
      </c>
      <c r="AK17" s="14" t="s">
        <v>159</v>
      </c>
      <c r="AM17" s="18" t="s">
        <v>37</v>
      </c>
      <c r="AN17" s="14" t="s">
        <v>169</v>
      </c>
      <c r="AP17" s="18" t="s">
        <v>168</v>
      </c>
    </row>
    <row r="18" spans="2:42" s="14" customFormat="1" ht="13.2" customHeight="1" x14ac:dyDescent="0.25">
      <c r="O18" s="87"/>
      <c r="R18" s="88"/>
      <c r="Y18" s="87"/>
      <c r="AH18" s="87"/>
      <c r="AP18" s="89"/>
    </row>
    <row r="19" spans="2:42" ht="13.2" customHeight="1" x14ac:dyDescent="0.25">
      <c r="B19" s="16" t="s">
        <v>54</v>
      </c>
      <c r="C19" s="16"/>
      <c r="E19" s="16" t="s">
        <v>54</v>
      </c>
      <c r="F19" s="16"/>
      <c r="H19" s="16" t="s">
        <v>54</v>
      </c>
      <c r="I19" s="16"/>
      <c r="K19" s="16" t="s">
        <v>54</v>
      </c>
      <c r="L19" s="16"/>
      <c r="Q19" s="16" t="s">
        <v>54</v>
      </c>
      <c r="R19" s="95"/>
      <c r="T19" s="16" t="s">
        <v>54</v>
      </c>
      <c r="U19" s="16"/>
      <c r="W19" s="16" t="s">
        <v>54</v>
      </c>
      <c r="X19" s="16"/>
      <c r="AA19" s="16" t="s">
        <v>54</v>
      </c>
      <c r="AB19" s="16"/>
      <c r="AD19" s="16" t="s">
        <v>54</v>
      </c>
      <c r="AE19" s="16"/>
      <c r="AJ19" s="16" t="s">
        <v>54</v>
      </c>
      <c r="AK19" s="16"/>
      <c r="AM19" s="16" t="s">
        <v>54</v>
      </c>
      <c r="AN19" s="16"/>
    </row>
    <row r="20" spans="2:42" ht="13.2" customHeight="1" x14ac:dyDescent="0.25">
      <c r="B20" s="24" t="str">
        <f>[1]!obCall("curveObject-"&amp;C17,$C$8,"getCurve",[1]!obMake("","String",C17))</f>
        <v>curveObject-discount-EUR-OIS 
[15078]</v>
      </c>
      <c r="E20" s="24" t="str">
        <f>[1]!obCall("curveObject-"&amp;F17,$C$8,"getCurve",[1]!obMake("","String",F17))</f>
        <v>curveObject-discount-USD-OIS 
[15062]</v>
      </c>
      <c r="H20" s="24" t="str">
        <f>[1]!obCall("curveObject-"&amp;I17,$C$8,"getCurve",[1]!obMake("","String",I17))</f>
        <v>curveObject-discount-EUR-USD-OIS 
[15058]</v>
      </c>
      <c r="K20" s="24" t="str">
        <f>[1]!obCall("curveObject-"&amp;L17,$C$8,"getCurve",[1]!obMake("","String",L17))</f>
        <v>curveObject-discount-EUR-USD-OIS-2 
[15070]</v>
      </c>
      <c r="Q20" s="24" t="str">
        <f>[1]!obCall("aaacurveObject-"&amp;R17,$C$8,"getCurve",[1]!obMake("","String",R17))</f>
        <v>aaacurveObject-forward-EUR-3M 
[15082]</v>
      </c>
      <c r="T20" s="24" t="str">
        <f>[1]!obCall("curveObject-"&amp;U17,$C$8,"getCurve",[1]!obMake("","String",U17))</f>
        <v>curveObject-forward-EUR-6M 
[15066]</v>
      </c>
      <c r="W20" s="24" t="str">
        <f>[1]!obCall("curveObject-"&amp;X17,$C$8,"getCurve",[1]!obMake("","String",X17))</f>
        <v>curveObject-forward-USD-3M 
[15086]</v>
      </c>
      <c r="AA20" s="24" t="str">
        <f>[1]!obCall("curveObject-"&amp;AB17,$C$8,"getCurve",[1]!obMake("","String",AB17))</f>
        <v>curveObject-forward-EUR-3M 
[15054]</v>
      </c>
      <c r="AD20" s="24" t="str">
        <f>[1]!obCall("curveObject-"&amp;AE17,$C$8,"getCurve",[1]!obMake("","String",AE17))</f>
        <v>curveObject-forward-EUR-3M-USD-OIS 
[15074]</v>
      </c>
      <c r="AJ20" s="24" t="str">
        <f>[1]!obCall("curveObject-"&amp;AK17,$C$8,"getCurve",[1]!obMake("","String",AK17))</f>
        <v>curveObject-discount-EUR-FND 
[15093]</v>
      </c>
      <c r="AM20" s="24" t="str">
        <f>[1]!obCall("curveObject-"&amp;AN17,$C$8,"getCurve",[1]!obMake("","String",AN17))</f>
        <v>curveObject-discount-EUR-FND2 
[15090]</v>
      </c>
    </row>
    <row r="22" spans="2:42" ht="13.2" customHeight="1" x14ac:dyDescent="0.25">
      <c r="B22" s="25" t="s">
        <v>56</v>
      </c>
      <c r="C22" s="25" t="s">
        <v>57</v>
      </c>
      <c r="E22" s="25" t="s">
        <v>56</v>
      </c>
      <c r="F22" s="25" t="s">
        <v>57</v>
      </c>
      <c r="H22" s="25" t="s">
        <v>56</v>
      </c>
      <c r="I22" s="25" t="s">
        <v>57</v>
      </c>
      <c r="K22" s="25" t="s">
        <v>56</v>
      </c>
      <c r="L22" s="25" t="s">
        <v>57</v>
      </c>
      <c r="N22" s="25" t="s">
        <v>168</v>
      </c>
      <c r="Q22" s="25" t="s">
        <v>56</v>
      </c>
      <c r="R22" s="96" t="s">
        <v>57</v>
      </c>
      <c r="T22" s="25" t="s">
        <v>56</v>
      </c>
      <c r="U22" s="25" t="s">
        <v>57</v>
      </c>
      <c r="W22" s="25" t="s">
        <v>56</v>
      </c>
      <c r="X22" s="25" t="s">
        <v>57</v>
      </c>
      <c r="AA22" s="25" t="s">
        <v>56</v>
      </c>
      <c r="AB22" s="25" t="s">
        <v>57</v>
      </c>
      <c r="AD22" s="25" t="s">
        <v>56</v>
      </c>
      <c r="AE22" s="25" t="s">
        <v>57</v>
      </c>
      <c r="AG22" s="25" t="s">
        <v>168</v>
      </c>
      <c r="AJ22" s="25" t="s">
        <v>56</v>
      </c>
      <c r="AK22" s="25" t="s">
        <v>57</v>
      </c>
      <c r="AM22" s="25" t="s">
        <v>56</v>
      </c>
      <c r="AN22" s="25" t="s">
        <v>57</v>
      </c>
      <c r="AP22" s="25" t="s">
        <v>168</v>
      </c>
    </row>
    <row r="23" spans="2:42" ht="13.2" customHeight="1" x14ac:dyDescent="0.25">
      <c r="B23" s="27">
        <v>-1</v>
      </c>
      <c r="C23" s="28">
        <f t="array" ref="C23:C343">TRANSPOSE([1]!obGet([1]!obCall("",B$20,"getZeroRates",[1]!obMake("","double[]",B23:B343))))</f>
        <v>2.0191820910533493E-3</v>
      </c>
      <c r="E23" s="27">
        <v>-1</v>
      </c>
      <c r="F23" s="28">
        <f t="array" ref="F23:F343">TRANSPOSE([1]!obGet([1]!obCall("",E$20,"getZeroRates",[1]!obMake("","double[]",E23:E343))))</f>
        <v>1.3880560567825799E-3</v>
      </c>
      <c r="H23" s="27">
        <v>-1</v>
      </c>
      <c r="I23" s="28">
        <f t="array" ref="I23:I343">TRANSPOSE([1]!obGet([1]!obCall("",H$20,"getZeroRates",[1]!obMake("","double[]",H23:H343))))</f>
        <v>5.8150659174620346E-3</v>
      </c>
      <c r="K23" s="27">
        <v>-1</v>
      </c>
      <c r="L23" s="28">
        <f t="array" ref="L23:L343">TRANSPOSE([1]!obGet([1]!obCall("",K$20,"getZeroRates",[1]!obMake("","double[]",K23:K343))))</f>
        <v>5.8150659162876069E-3</v>
      </c>
      <c r="N23" s="97">
        <f t="shared" ref="N23:N86" si="0">(I23-L23)*100*100</f>
        <v>1.1744277425562721E-8</v>
      </c>
      <c r="Q23" s="27">
        <v>-1</v>
      </c>
      <c r="R23" s="89">
        <f t="array" ref="R23:R343">TRANSPOSE([1]!obGet([1]!obCall("",Q$20,"getForwards",$C$8,[1]!obMake("","double[]",Q23:Q343))))</f>
        <v>3.2000000000000002E-3</v>
      </c>
      <c r="T23" s="27">
        <v>-1</v>
      </c>
      <c r="U23" s="28">
        <f t="array" ref="U23:U343">TRANSPOSE([1]!obGet([1]!obCall("",T$20,"getForwards",$C$8,[1]!obMake("","double[]",T23:T343))))</f>
        <v>6.1999999999999998E-3</v>
      </c>
      <c r="W23" s="27">
        <v>-1</v>
      </c>
      <c r="X23" s="28">
        <f t="array" ref="X23:X343">TRANSPOSE([1]!obGet([1]!obCall("",W$20,"getForwards",$C$8,[1]!obMake("","double[]",W23:W343))))</f>
        <v>4.2365477729593513E-3</v>
      </c>
      <c r="AA23" s="27">
        <v>-1</v>
      </c>
      <c r="AB23" s="28">
        <f t="array" ref="AB23:AB343">TRANSPOSE([1]!obGet([1]!obCall("",AA$20,"getForwards",$C$8,[1]!obMake("","double[]",AA23:AA343))))</f>
        <v>3.2000000000000002E-3</v>
      </c>
      <c r="AD23" s="27">
        <v>-1</v>
      </c>
      <c r="AE23" s="28">
        <f t="array" ref="AE23:AE343">TRANSPOSE([1]!obGet([1]!obCall("",AD$20,"getForwards",$C$8,[1]!obMake("","double[]",AD23:AD343))))</f>
        <v>3.2200000000311706E-3</v>
      </c>
      <c r="AG23" s="97">
        <f t="shared" ref="AG23:AG86" si="1">(AB23-AE23)*100*100</f>
        <v>-0.20000000031170431</v>
      </c>
      <c r="AJ23" s="27">
        <v>-1</v>
      </c>
      <c r="AK23" s="28">
        <f t="array" ref="AK23:AK343">TRANSPOSE([1]!obGet([1]!obCall("",AJ$20,"getZeroRates",[1]!obMake("","double[]",AJ23:AJ343))))</f>
        <v>4.2730109153673859E-3</v>
      </c>
      <c r="AM23" s="27">
        <v>-1</v>
      </c>
      <c r="AN23" s="28" t="e">
        <f t="array" ref="AN23:AN343">TRANSPOSE([1]!obGet([1]!obCall("",AM$20,"getZeroRates",[1]!obMake("","double[]",AM23:AM343))))</f>
        <v>#VALUE!</v>
      </c>
      <c r="AP23" s="97" t="e">
        <f t="shared" ref="AP23:AP86" si="2">(AK23-AN23)*100*100</f>
        <v>#VALUE!</v>
      </c>
    </row>
    <row r="24" spans="2:42" ht="13.2" customHeight="1" x14ac:dyDescent="0.25">
      <c r="B24" s="27">
        <v>0.125</v>
      </c>
      <c r="C24" s="28">
        <v>1.9141542283777982E-3</v>
      </c>
      <c r="E24" s="27">
        <v>0.125</v>
      </c>
      <c r="F24" s="28">
        <v>1.3880560567822299E-3</v>
      </c>
      <c r="H24" s="27">
        <v>0.125</v>
      </c>
      <c r="I24" s="28">
        <v>5.8150659174624648E-3</v>
      </c>
      <c r="K24" s="27">
        <v>0.125</v>
      </c>
      <c r="L24" s="28">
        <v>5.8150659162874395E-3</v>
      </c>
      <c r="N24" s="97">
        <f t="shared" si="0"/>
        <v>1.1750253547937461E-8</v>
      </c>
      <c r="Q24" s="27">
        <f t="shared" ref="Q24:Q87" si="3">Q23+0.05</f>
        <v>-0.95</v>
      </c>
      <c r="R24" s="89">
        <v>3.2000000000000002E-3</v>
      </c>
      <c r="T24" s="27">
        <f t="shared" ref="T24:T87" si="4">T23+0.05</f>
        <v>-0.95</v>
      </c>
      <c r="U24" s="28">
        <v>6.1999999999999998E-3</v>
      </c>
      <c r="W24" s="27">
        <f t="shared" ref="W24:W87" si="5">W23+0.05</f>
        <v>-0.95</v>
      </c>
      <c r="X24" s="28">
        <v>4.2365477729593513E-3</v>
      </c>
      <c r="AA24" s="27">
        <f t="shared" ref="AA24:AA87" si="6">AA23+0.05</f>
        <v>-0.95</v>
      </c>
      <c r="AB24" s="28">
        <v>3.2000000000000002E-3</v>
      </c>
      <c r="AD24" s="27">
        <f t="shared" ref="AD24:AD87" si="7">AD23+0.05</f>
        <v>-0.95</v>
      </c>
      <c r="AE24" s="28">
        <v>3.2200000000311706E-3</v>
      </c>
      <c r="AG24" s="97">
        <f t="shared" si="1"/>
        <v>-0.20000000031170431</v>
      </c>
      <c r="AJ24" s="27">
        <v>0.125</v>
      </c>
      <c r="AK24" s="28">
        <v>4.2730109153677077E-3</v>
      </c>
      <c r="AM24" s="27">
        <v>0.125</v>
      </c>
      <c r="AN24" s="28" t="e">
        <v>#VALUE!</v>
      </c>
      <c r="AP24" s="97" t="e">
        <f t="shared" si="2"/>
        <v>#VALUE!</v>
      </c>
    </row>
    <row r="25" spans="2:42" ht="13.2" customHeight="1" x14ac:dyDescent="0.25">
      <c r="B25" s="27">
        <f t="shared" ref="B25:B88" si="8">B24+0.125</f>
        <v>0.25</v>
      </c>
      <c r="C25" s="28">
        <v>1.8333769948749384E-3</v>
      </c>
      <c r="E25" s="27">
        <f t="shared" ref="E25:E88" si="9">E24+0.125</f>
        <v>0.25</v>
      </c>
      <c r="F25" s="28">
        <v>1.3880560567825309E-3</v>
      </c>
      <c r="H25" s="27">
        <f t="shared" ref="H25:H88" si="10">H24+0.125</f>
        <v>0.25</v>
      </c>
      <c r="I25" s="28">
        <v>5.8150659174620546E-3</v>
      </c>
      <c r="K25" s="27">
        <f t="shared" ref="K25:K88" si="11">K24+0.125</f>
        <v>0.25</v>
      </c>
      <c r="L25" s="28">
        <v>5.8150659162875089E-3</v>
      </c>
      <c r="N25" s="97">
        <f t="shared" si="0"/>
        <v>1.1745457037526386E-8</v>
      </c>
      <c r="Q25" s="27">
        <f t="shared" si="3"/>
        <v>-0.89999999999999991</v>
      </c>
      <c r="R25" s="89">
        <v>3.2000000000000002E-3</v>
      </c>
      <c r="T25" s="27">
        <f t="shared" si="4"/>
        <v>-0.89999999999999991</v>
      </c>
      <c r="U25" s="28">
        <v>6.1999999999999998E-3</v>
      </c>
      <c r="W25" s="27">
        <f t="shared" si="5"/>
        <v>-0.89999999999999991</v>
      </c>
      <c r="X25" s="28">
        <v>4.2365477729593513E-3</v>
      </c>
      <c r="AA25" s="27">
        <f t="shared" si="6"/>
        <v>-0.89999999999999991</v>
      </c>
      <c r="AB25" s="28">
        <v>3.2000000000000002E-3</v>
      </c>
      <c r="AD25" s="27">
        <f t="shared" si="7"/>
        <v>-0.89999999999999991</v>
      </c>
      <c r="AE25" s="28">
        <v>3.2200000000311706E-3</v>
      </c>
      <c r="AG25" s="97">
        <f t="shared" si="1"/>
        <v>-0.20000000031170431</v>
      </c>
      <c r="AJ25" s="27">
        <f t="shared" ref="AJ25:AJ88" si="12">AJ24+0.125</f>
        <v>0.25</v>
      </c>
      <c r="AK25" s="28">
        <v>4.2730109153675108E-3</v>
      </c>
      <c r="AM25" s="27">
        <f t="shared" ref="AM25:AM88" si="13">AM24+0.125</f>
        <v>0.25</v>
      </c>
      <c r="AN25" s="28" t="e">
        <v>#VALUE!</v>
      </c>
      <c r="AP25" s="97" t="e">
        <f t="shared" si="2"/>
        <v>#VALUE!</v>
      </c>
    </row>
    <row r="26" spans="2:42" ht="13.2" customHeight="1" x14ac:dyDescent="0.25">
      <c r="B26" s="27">
        <f t="shared" si="8"/>
        <v>0.375</v>
      </c>
      <c r="C26" s="28">
        <v>1.6915146480012396E-3</v>
      </c>
      <c r="E26" s="27">
        <f t="shared" si="9"/>
        <v>0.375</v>
      </c>
      <c r="F26" s="28">
        <v>1.3880560567826189E-3</v>
      </c>
      <c r="H26" s="27">
        <f t="shared" si="10"/>
        <v>0.375</v>
      </c>
      <c r="I26" s="28">
        <v>5.8150659174620043E-3</v>
      </c>
      <c r="K26" s="27">
        <f t="shared" si="11"/>
        <v>0.375</v>
      </c>
      <c r="L26" s="28">
        <v>5.8150659162876433E-3</v>
      </c>
      <c r="N26" s="97">
        <f t="shared" si="0"/>
        <v>1.174360955702447E-8</v>
      </c>
      <c r="Q26" s="27">
        <f t="shared" si="3"/>
        <v>-0.84999999999999987</v>
      </c>
      <c r="R26" s="89">
        <v>3.2000000000000002E-3</v>
      </c>
      <c r="T26" s="27">
        <f t="shared" si="4"/>
        <v>-0.84999999999999987</v>
      </c>
      <c r="U26" s="28">
        <v>6.1999999999999998E-3</v>
      </c>
      <c r="W26" s="27">
        <f t="shared" si="5"/>
        <v>-0.84999999999999987</v>
      </c>
      <c r="X26" s="28">
        <v>4.2365477729593513E-3</v>
      </c>
      <c r="AA26" s="27">
        <f t="shared" si="6"/>
        <v>-0.84999999999999987</v>
      </c>
      <c r="AB26" s="28">
        <v>3.2000000000000002E-3</v>
      </c>
      <c r="AD26" s="27">
        <f t="shared" si="7"/>
        <v>-0.84999999999999987</v>
      </c>
      <c r="AE26" s="28">
        <v>3.2200000000311706E-3</v>
      </c>
      <c r="AG26" s="97">
        <f t="shared" si="1"/>
        <v>-0.20000000031170431</v>
      </c>
      <c r="AJ26" s="27">
        <f t="shared" si="12"/>
        <v>0.375</v>
      </c>
      <c r="AK26" s="28">
        <v>4.273010915367392E-3</v>
      </c>
      <c r="AM26" s="27">
        <f t="shared" si="13"/>
        <v>0.375</v>
      </c>
      <c r="AN26" s="28" t="e">
        <v>#VALUE!</v>
      </c>
      <c r="AP26" s="97" t="e">
        <f t="shared" si="2"/>
        <v>#VALUE!</v>
      </c>
    </row>
    <row r="27" spans="2:42" ht="13.2" customHeight="1" x14ac:dyDescent="0.25">
      <c r="B27" s="27">
        <f t="shared" si="8"/>
        <v>0.5</v>
      </c>
      <c r="C27" s="28">
        <v>1.588299924365807E-3</v>
      </c>
      <c r="E27" s="27">
        <f t="shared" si="9"/>
        <v>0.5</v>
      </c>
      <c r="F27" s="28">
        <v>1.3880560567825289E-3</v>
      </c>
      <c r="H27" s="27">
        <f t="shared" si="10"/>
        <v>0.5</v>
      </c>
      <c r="I27" s="28">
        <v>5.8150659174620528E-3</v>
      </c>
      <c r="K27" s="27">
        <f t="shared" si="11"/>
        <v>0.5</v>
      </c>
      <c r="L27" s="28">
        <v>5.8150659162875791E-3</v>
      </c>
      <c r="N27" s="97">
        <f t="shared" si="0"/>
        <v>1.1744737127283855E-8</v>
      </c>
      <c r="Q27" s="27">
        <f t="shared" si="3"/>
        <v>-0.79999999999999982</v>
      </c>
      <c r="R27" s="89">
        <v>3.2000000000000002E-3</v>
      </c>
      <c r="T27" s="27">
        <f t="shared" si="4"/>
        <v>-0.79999999999999982</v>
      </c>
      <c r="U27" s="28">
        <v>6.1999999999999998E-3</v>
      </c>
      <c r="W27" s="27">
        <f t="shared" si="5"/>
        <v>-0.79999999999999982</v>
      </c>
      <c r="X27" s="28">
        <v>4.2365477729593513E-3</v>
      </c>
      <c r="AA27" s="27">
        <f t="shared" si="6"/>
        <v>-0.79999999999999982</v>
      </c>
      <c r="AB27" s="28">
        <v>3.2000000000000002E-3</v>
      </c>
      <c r="AD27" s="27">
        <f t="shared" si="7"/>
        <v>-0.79999999999999982</v>
      </c>
      <c r="AE27" s="28">
        <v>3.2200000000311706E-3</v>
      </c>
      <c r="AG27" s="97">
        <f t="shared" si="1"/>
        <v>-0.20000000031170431</v>
      </c>
      <c r="AJ27" s="27">
        <f t="shared" si="12"/>
        <v>0.5</v>
      </c>
      <c r="AK27" s="28">
        <v>4.2730109153674223E-3</v>
      </c>
      <c r="AM27" s="27">
        <f t="shared" si="13"/>
        <v>0.5</v>
      </c>
      <c r="AN27" s="28" t="e">
        <v>#VALUE!</v>
      </c>
      <c r="AP27" s="97" t="e">
        <f t="shared" si="2"/>
        <v>#VALUE!</v>
      </c>
    </row>
    <row r="28" spans="2:42" ht="13.2" customHeight="1" x14ac:dyDescent="0.25">
      <c r="B28" s="27">
        <f t="shared" si="8"/>
        <v>0.625</v>
      </c>
      <c r="C28" s="28">
        <v>1.5020977274986368E-3</v>
      </c>
      <c r="E28" s="27">
        <f t="shared" si="9"/>
        <v>0.625</v>
      </c>
      <c r="F28" s="28">
        <v>1.3880560567824745E-3</v>
      </c>
      <c r="H28" s="27">
        <f t="shared" si="10"/>
        <v>0.625</v>
      </c>
      <c r="I28" s="28">
        <v>5.8150659174621491E-3</v>
      </c>
      <c r="K28" s="27">
        <f t="shared" si="11"/>
        <v>0.625</v>
      </c>
      <c r="L28" s="28">
        <v>5.8150659162876242E-3</v>
      </c>
      <c r="N28" s="97">
        <f t="shared" si="0"/>
        <v>1.1745248870709268E-8</v>
      </c>
      <c r="Q28" s="27">
        <f t="shared" si="3"/>
        <v>-0.74999999999999978</v>
      </c>
      <c r="R28" s="89">
        <v>3.2000000000000002E-3</v>
      </c>
      <c r="T28" s="27">
        <f t="shared" si="4"/>
        <v>-0.74999999999999978</v>
      </c>
      <c r="U28" s="28">
        <v>6.1999999999999998E-3</v>
      </c>
      <c r="W28" s="27">
        <f t="shared" si="5"/>
        <v>-0.74999999999999978</v>
      </c>
      <c r="X28" s="28">
        <v>4.2365477729593513E-3</v>
      </c>
      <c r="AA28" s="27">
        <f t="shared" si="6"/>
        <v>-0.74999999999999978</v>
      </c>
      <c r="AB28" s="28">
        <v>3.2000000000000002E-3</v>
      </c>
      <c r="AD28" s="27">
        <f t="shared" si="7"/>
        <v>-0.74999999999999978</v>
      </c>
      <c r="AE28" s="28">
        <v>3.2200000000311706E-3</v>
      </c>
      <c r="AG28" s="97">
        <f t="shared" si="1"/>
        <v>-0.20000000031170431</v>
      </c>
      <c r="AJ28" s="27">
        <f t="shared" si="12"/>
        <v>0.625</v>
      </c>
      <c r="AK28" s="28">
        <v>4.2730109153674258E-3</v>
      </c>
      <c r="AM28" s="27">
        <f t="shared" si="13"/>
        <v>0.625</v>
      </c>
      <c r="AN28" s="28" t="e">
        <v>#VALUE!</v>
      </c>
      <c r="AP28" s="97" t="e">
        <f t="shared" si="2"/>
        <v>#VALUE!</v>
      </c>
    </row>
    <row r="29" spans="2:42" ht="13.2" customHeight="1" x14ac:dyDescent="0.25">
      <c r="B29" s="27">
        <f t="shared" si="8"/>
        <v>0.75</v>
      </c>
      <c r="C29" s="28">
        <v>1.4359474628268462E-3</v>
      </c>
      <c r="E29" s="27">
        <f t="shared" si="9"/>
        <v>0.75</v>
      </c>
      <c r="F29" s="28">
        <v>1.3880560567825497E-3</v>
      </c>
      <c r="H29" s="27">
        <f t="shared" si="10"/>
        <v>0.75</v>
      </c>
      <c r="I29" s="28">
        <v>5.8150659174621552E-3</v>
      </c>
      <c r="K29" s="27">
        <f t="shared" si="11"/>
        <v>0.75</v>
      </c>
      <c r="L29" s="28">
        <v>5.8150659162876086E-3</v>
      </c>
      <c r="N29" s="97">
        <f t="shared" si="0"/>
        <v>1.1745465711143765E-8</v>
      </c>
      <c r="Q29" s="27">
        <f t="shared" si="3"/>
        <v>-0.69999999999999973</v>
      </c>
      <c r="R29" s="89">
        <v>3.2000000000000002E-3</v>
      </c>
      <c r="T29" s="27">
        <f t="shared" si="4"/>
        <v>-0.69999999999999973</v>
      </c>
      <c r="U29" s="28">
        <v>6.1999999999999998E-3</v>
      </c>
      <c r="W29" s="27">
        <f t="shared" si="5"/>
        <v>-0.69999999999999973</v>
      </c>
      <c r="X29" s="28">
        <v>4.2365477729593513E-3</v>
      </c>
      <c r="AA29" s="27">
        <f t="shared" si="6"/>
        <v>-0.69999999999999973</v>
      </c>
      <c r="AB29" s="28">
        <v>3.2000000000000002E-3</v>
      </c>
      <c r="AD29" s="27">
        <f t="shared" si="7"/>
        <v>-0.69999999999999973</v>
      </c>
      <c r="AE29" s="28">
        <v>3.2200000000311706E-3</v>
      </c>
      <c r="AG29" s="97">
        <f t="shared" si="1"/>
        <v>-0.20000000031170431</v>
      </c>
      <c r="AJ29" s="27">
        <f t="shared" si="12"/>
        <v>0.75</v>
      </c>
      <c r="AK29" s="28">
        <v>4.2730109153674232E-3</v>
      </c>
      <c r="AM29" s="27">
        <f t="shared" si="13"/>
        <v>0.75</v>
      </c>
      <c r="AN29" s="28" t="e">
        <v>#VALUE!</v>
      </c>
      <c r="AP29" s="97" t="e">
        <f t="shared" si="2"/>
        <v>#VALUE!</v>
      </c>
    </row>
    <row r="30" spans="2:42" ht="13.2" customHeight="1" x14ac:dyDescent="0.25">
      <c r="B30" s="27">
        <f t="shared" si="8"/>
        <v>0.875</v>
      </c>
      <c r="C30" s="28">
        <v>1.3676727403287305E-3</v>
      </c>
      <c r="E30" s="27">
        <f t="shared" si="9"/>
        <v>0.875</v>
      </c>
      <c r="F30" s="28">
        <v>1.3880560567825614E-3</v>
      </c>
      <c r="H30" s="27">
        <f t="shared" si="10"/>
        <v>0.875</v>
      </c>
      <c r="I30" s="28">
        <v>5.8150659174620563E-3</v>
      </c>
      <c r="K30" s="27">
        <f t="shared" si="11"/>
        <v>0.875</v>
      </c>
      <c r="L30" s="28">
        <v>5.8150659162876329E-3</v>
      </c>
      <c r="N30" s="97">
        <f t="shared" si="0"/>
        <v>1.1744234057475822E-8</v>
      </c>
      <c r="Q30" s="27">
        <f t="shared" si="3"/>
        <v>-0.64999999999999969</v>
      </c>
      <c r="R30" s="89">
        <v>3.2000000000000002E-3</v>
      </c>
      <c r="T30" s="27">
        <f t="shared" si="4"/>
        <v>-0.64999999999999969</v>
      </c>
      <c r="U30" s="28">
        <v>6.1999999999999998E-3</v>
      </c>
      <c r="W30" s="27">
        <f t="shared" si="5"/>
        <v>-0.64999999999999969</v>
      </c>
      <c r="X30" s="28">
        <v>4.2365477729593513E-3</v>
      </c>
      <c r="AA30" s="27">
        <f t="shared" si="6"/>
        <v>-0.64999999999999969</v>
      </c>
      <c r="AB30" s="28">
        <v>3.2000000000000002E-3</v>
      </c>
      <c r="AD30" s="27">
        <f t="shared" si="7"/>
        <v>-0.64999999999999969</v>
      </c>
      <c r="AE30" s="28">
        <v>3.2200000000311706E-3</v>
      </c>
      <c r="AG30" s="97">
        <f t="shared" si="1"/>
        <v>-0.20000000031170431</v>
      </c>
      <c r="AJ30" s="27">
        <f t="shared" si="12"/>
        <v>0.875</v>
      </c>
      <c r="AK30" s="28">
        <v>4.2730109153673165E-3</v>
      </c>
      <c r="AM30" s="27">
        <f t="shared" si="13"/>
        <v>0.875</v>
      </c>
      <c r="AN30" s="28" t="e">
        <v>#VALUE!</v>
      </c>
      <c r="AP30" s="97" t="e">
        <f t="shared" si="2"/>
        <v>#VALUE!</v>
      </c>
    </row>
    <row r="31" spans="2:42" ht="13.2" customHeight="1" x14ac:dyDescent="0.25">
      <c r="B31" s="27">
        <f t="shared" si="8"/>
        <v>1</v>
      </c>
      <c r="C31" s="28">
        <v>1.3169552847274136E-3</v>
      </c>
      <c r="E31" s="27">
        <f t="shared" si="9"/>
        <v>1</v>
      </c>
      <c r="F31" s="28">
        <v>1.3880560567825404E-3</v>
      </c>
      <c r="H31" s="27">
        <f t="shared" si="10"/>
        <v>1</v>
      </c>
      <c r="I31" s="28">
        <v>5.8150659174621283E-3</v>
      </c>
      <c r="K31" s="27">
        <f t="shared" si="11"/>
        <v>1</v>
      </c>
      <c r="L31" s="28">
        <v>5.8150659162875861E-3</v>
      </c>
      <c r="N31" s="97">
        <f t="shared" si="0"/>
        <v>1.1745422343056866E-8</v>
      </c>
      <c r="Q31" s="27">
        <f t="shared" si="3"/>
        <v>-0.59999999999999964</v>
      </c>
      <c r="R31" s="89">
        <v>3.2000000000000002E-3</v>
      </c>
      <c r="T31" s="27">
        <f t="shared" si="4"/>
        <v>-0.59999999999999964</v>
      </c>
      <c r="U31" s="28">
        <v>6.1999999999999998E-3</v>
      </c>
      <c r="W31" s="27">
        <f t="shared" si="5"/>
        <v>-0.59999999999999964</v>
      </c>
      <c r="X31" s="28">
        <v>4.2365477729593513E-3</v>
      </c>
      <c r="AA31" s="27">
        <f t="shared" si="6"/>
        <v>-0.59999999999999964</v>
      </c>
      <c r="AB31" s="28">
        <v>3.2000000000000002E-3</v>
      </c>
      <c r="AD31" s="27">
        <f t="shared" si="7"/>
        <v>-0.59999999999999964</v>
      </c>
      <c r="AE31" s="28">
        <v>3.2200000000311706E-3</v>
      </c>
      <c r="AG31" s="97">
        <f t="shared" si="1"/>
        <v>-0.20000000031170431</v>
      </c>
      <c r="AJ31" s="27">
        <f t="shared" si="12"/>
        <v>1</v>
      </c>
      <c r="AK31" s="28">
        <v>4.2730109153673633E-3</v>
      </c>
      <c r="AM31" s="27">
        <f t="shared" si="13"/>
        <v>1</v>
      </c>
      <c r="AN31" s="28" t="e">
        <v>#VALUE!</v>
      </c>
      <c r="AP31" s="97" t="e">
        <f t="shared" si="2"/>
        <v>#VALUE!</v>
      </c>
    </row>
    <row r="32" spans="2:42" ht="13.2" customHeight="1" x14ac:dyDescent="0.25">
      <c r="B32" s="27">
        <f t="shared" si="8"/>
        <v>1.125</v>
      </c>
      <c r="C32" s="28">
        <v>1.2517215822459868E-3</v>
      </c>
      <c r="E32" s="27">
        <f t="shared" si="9"/>
        <v>1.125</v>
      </c>
      <c r="F32" s="28">
        <v>1.397078348241332E-3</v>
      </c>
      <c r="H32" s="27">
        <f t="shared" si="10"/>
        <v>1.125</v>
      </c>
      <c r="I32" s="28">
        <v>5.8663192825023931E-3</v>
      </c>
      <c r="K32" s="27">
        <f t="shared" si="11"/>
        <v>1.125</v>
      </c>
      <c r="L32" s="28">
        <v>5.8656767674280658E-3</v>
      </c>
      <c r="N32" s="97">
        <f t="shared" si="0"/>
        <v>6.425150743272906E-3</v>
      </c>
      <c r="Q32" s="27">
        <f t="shared" si="3"/>
        <v>-0.5499999999999996</v>
      </c>
      <c r="R32" s="89">
        <v>3.2000000000000002E-3</v>
      </c>
      <c r="T32" s="27">
        <f t="shared" si="4"/>
        <v>-0.5499999999999996</v>
      </c>
      <c r="U32" s="28">
        <v>6.1999999999999998E-3</v>
      </c>
      <c r="W32" s="27">
        <f t="shared" si="5"/>
        <v>-0.5499999999999996</v>
      </c>
      <c r="X32" s="28">
        <v>4.2365477729593513E-3</v>
      </c>
      <c r="AA32" s="27">
        <f t="shared" si="6"/>
        <v>-0.5499999999999996</v>
      </c>
      <c r="AB32" s="28">
        <v>3.2000000000000002E-3</v>
      </c>
      <c r="AD32" s="27">
        <f t="shared" si="7"/>
        <v>-0.5499999999999996</v>
      </c>
      <c r="AE32" s="28">
        <v>3.2200000000311706E-3</v>
      </c>
      <c r="AG32" s="97">
        <f t="shared" si="1"/>
        <v>-0.20000000031170431</v>
      </c>
      <c r="AJ32" s="27">
        <f t="shared" si="12"/>
        <v>1.125</v>
      </c>
      <c r="AK32" s="28">
        <v>4.3321717133289308E-3</v>
      </c>
      <c r="AM32" s="27">
        <f t="shared" si="13"/>
        <v>1.125</v>
      </c>
      <c r="AN32" s="28" t="e">
        <v>#VALUE!</v>
      </c>
      <c r="AP32" s="97" t="e">
        <f t="shared" si="2"/>
        <v>#VALUE!</v>
      </c>
    </row>
    <row r="33" spans="2:42" ht="13.2" customHeight="1" x14ac:dyDescent="0.25">
      <c r="B33" s="27">
        <f t="shared" si="8"/>
        <v>1.25</v>
      </c>
      <c r="C33" s="28">
        <v>1.1878218805856466E-3</v>
      </c>
      <c r="E33" s="27">
        <f t="shared" si="9"/>
        <v>1.25</v>
      </c>
      <c r="F33" s="28">
        <v>1.4072110755720981E-3</v>
      </c>
      <c r="H33" s="27">
        <f t="shared" si="10"/>
        <v>1.25</v>
      </c>
      <c r="I33" s="28">
        <v>5.9238807540090707E-3</v>
      </c>
      <c r="K33" s="27">
        <f t="shared" si="11"/>
        <v>1.25</v>
      </c>
      <c r="L33" s="28">
        <v>5.9225166464011653E-3</v>
      </c>
      <c r="N33" s="97">
        <f t="shared" si="0"/>
        <v>1.3641076079054515E-2</v>
      </c>
      <c r="Q33" s="27">
        <f t="shared" si="3"/>
        <v>-0.49999999999999961</v>
      </c>
      <c r="R33" s="89">
        <v>3.2000000000000002E-3</v>
      </c>
      <c r="T33" s="27">
        <f t="shared" si="4"/>
        <v>-0.49999999999999961</v>
      </c>
      <c r="U33" s="28">
        <v>6.1999999999999998E-3</v>
      </c>
      <c r="W33" s="27">
        <f t="shared" si="5"/>
        <v>-0.49999999999999961</v>
      </c>
      <c r="X33" s="28">
        <v>4.2365477729593513E-3</v>
      </c>
      <c r="AA33" s="27">
        <f t="shared" si="6"/>
        <v>-0.49999999999999961</v>
      </c>
      <c r="AB33" s="28">
        <v>3.2000000000000002E-3</v>
      </c>
      <c r="AD33" s="27">
        <f t="shared" si="7"/>
        <v>-0.49999999999999961</v>
      </c>
      <c r="AE33" s="28">
        <v>3.2200000000311706E-3</v>
      </c>
      <c r="AG33" s="97">
        <f t="shared" si="1"/>
        <v>-0.20000000031170431</v>
      </c>
      <c r="AJ33" s="27">
        <f t="shared" si="12"/>
        <v>1.25</v>
      </c>
      <c r="AK33" s="28">
        <v>4.3986138402704782E-3</v>
      </c>
      <c r="AM33" s="27">
        <f t="shared" si="13"/>
        <v>1.25</v>
      </c>
      <c r="AN33" s="28" t="e">
        <v>#VALUE!</v>
      </c>
      <c r="AP33" s="97" t="e">
        <f t="shared" si="2"/>
        <v>#VALUE!</v>
      </c>
    </row>
    <row r="34" spans="2:42" ht="13.2" customHeight="1" x14ac:dyDescent="0.25">
      <c r="B34" s="27">
        <f t="shared" si="8"/>
        <v>1.375</v>
      </c>
      <c r="C34" s="28">
        <v>1.1328980166848746E-3</v>
      </c>
      <c r="E34" s="27">
        <f t="shared" si="9"/>
        <v>1.375</v>
      </c>
      <c r="F34" s="28">
        <v>1.4173438029027744E-3</v>
      </c>
      <c r="H34" s="27">
        <f t="shared" si="10"/>
        <v>1.375</v>
      </c>
      <c r="I34" s="28">
        <v>5.9814422255158369E-3</v>
      </c>
      <c r="K34" s="27">
        <f t="shared" si="11"/>
        <v>1.375</v>
      </c>
      <c r="L34" s="28">
        <v>5.9793565253743082E-3</v>
      </c>
      <c r="N34" s="97">
        <f t="shared" si="0"/>
        <v>2.0857001415287152E-2</v>
      </c>
      <c r="Q34" s="27">
        <f t="shared" si="3"/>
        <v>-0.44999999999999962</v>
      </c>
      <c r="R34" s="89">
        <v>3.2000000000000002E-3</v>
      </c>
      <c r="T34" s="27">
        <f t="shared" si="4"/>
        <v>-0.44999999999999962</v>
      </c>
      <c r="U34" s="28">
        <v>6.1999999999999998E-3</v>
      </c>
      <c r="W34" s="27">
        <f t="shared" si="5"/>
        <v>-0.44999999999999962</v>
      </c>
      <c r="X34" s="28">
        <v>4.2365477729593513E-3</v>
      </c>
      <c r="AA34" s="27">
        <f t="shared" si="6"/>
        <v>-0.44999999999999962</v>
      </c>
      <c r="AB34" s="28">
        <v>3.2000000000000002E-3</v>
      </c>
      <c r="AD34" s="27">
        <f t="shared" si="7"/>
        <v>-0.44999999999999962</v>
      </c>
      <c r="AE34" s="28">
        <v>3.2200000000311706E-3</v>
      </c>
      <c r="AG34" s="97">
        <f t="shared" si="1"/>
        <v>-0.20000000031170431</v>
      </c>
      <c r="AJ34" s="27">
        <f t="shared" si="12"/>
        <v>1.375</v>
      </c>
      <c r="AK34" s="28">
        <v>4.4650559672119363E-3</v>
      </c>
      <c r="AM34" s="27">
        <f t="shared" si="13"/>
        <v>1.375</v>
      </c>
      <c r="AN34" s="28" t="e">
        <v>#VALUE!</v>
      </c>
      <c r="AP34" s="97" t="e">
        <f t="shared" si="2"/>
        <v>#VALUE!</v>
      </c>
    </row>
    <row r="35" spans="2:42" ht="13.2" customHeight="1" x14ac:dyDescent="0.25">
      <c r="B35" s="27">
        <f t="shared" si="8"/>
        <v>1.5</v>
      </c>
      <c r="C35" s="28">
        <v>1.0855742913705123E-3</v>
      </c>
      <c r="E35" s="27">
        <f t="shared" si="9"/>
        <v>1.5</v>
      </c>
      <c r="F35" s="28">
        <v>1.4274765302334923E-3</v>
      </c>
      <c r="H35" s="27">
        <f t="shared" si="10"/>
        <v>1.5</v>
      </c>
      <c r="I35" s="28">
        <v>6.0390036970225857E-3</v>
      </c>
      <c r="K35" s="27">
        <f t="shared" si="11"/>
        <v>1.5</v>
      </c>
      <c r="L35" s="28">
        <v>6.0361964043474632E-3</v>
      </c>
      <c r="N35" s="97">
        <f t="shared" si="0"/>
        <v>2.8072926751224886E-2</v>
      </c>
      <c r="Q35" s="27">
        <f t="shared" si="3"/>
        <v>-0.39999999999999963</v>
      </c>
      <c r="R35" s="89">
        <v>3.2000000000000002E-3</v>
      </c>
      <c r="T35" s="27">
        <f t="shared" si="4"/>
        <v>-0.39999999999999963</v>
      </c>
      <c r="U35" s="28">
        <v>6.1999999999999998E-3</v>
      </c>
      <c r="W35" s="27">
        <f t="shared" si="5"/>
        <v>-0.39999999999999963</v>
      </c>
      <c r="X35" s="28">
        <v>4.2365477729593513E-3</v>
      </c>
      <c r="AA35" s="27">
        <f t="shared" si="6"/>
        <v>-0.39999999999999963</v>
      </c>
      <c r="AB35" s="28">
        <v>3.2000000000000002E-3</v>
      </c>
      <c r="AD35" s="27">
        <f t="shared" si="7"/>
        <v>-0.39999999999999963</v>
      </c>
      <c r="AE35" s="28">
        <v>3.2200000000311706E-3</v>
      </c>
      <c r="AG35" s="97">
        <f t="shared" si="1"/>
        <v>-0.20000000031170431</v>
      </c>
      <c r="AJ35" s="27">
        <f t="shared" si="12"/>
        <v>1.5</v>
      </c>
      <c r="AK35" s="28">
        <v>4.531498094153417E-3</v>
      </c>
      <c r="AM35" s="27">
        <f t="shared" si="13"/>
        <v>1.5</v>
      </c>
      <c r="AN35" s="28" t="e">
        <v>#VALUE!</v>
      </c>
      <c r="AP35" s="97" t="e">
        <f t="shared" si="2"/>
        <v>#VALUE!</v>
      </c>
    </row>
    <row r="36" spans="2:42" ht="13.2" customHeight="1" x14ac:dyDescent="0.25">
      <c r="B36" s="27">
        <f t="shared" si="8"/>
        <v>1.625</v>
      </c>
      <c r="C36" s="28">
        <v>1.0443275088879017E-3</v>
      </c>
      <c r="E36" s="27">
        <f t="shared" si="9"/>
        <v>1.625</v>
      </c>
      <c r="F36" s="28">
        <v>1.4376092575642133E-3</v>
      </c>
      <c r="H36" s="27">
        <f t="shared" si="10"/>
        <v>1.625</v>
      </c>
      <c r="I36" s="28">
        <v>6.0965651685293398E-3</v>
      </c>
      <c r="K36" s="27">
        <f t="shared" si="11"/>
        <v>1.625</v>
      </c>
      <c r="L36" s="28">
        <v>6.0930362833205446E-3</v>
      </c>
      <c r="N36" s="97">
        <f t="shared" si="0"/>
        <v>3.5288852087951919E-2</v>
      </c>
      <c r="Q36" s="27">
        <f t="shared" si="3"/>
        <v>-0.34999999999999964</v>
      </c>
      <c r="R36" s="89">
        <v>3.2000000000000002E-3</v>
      </c>
      <c r="T36" s="27">
        <f t="shared" si="4"/>
        <v>-0.34999999999999964</v>
      </c>
      <c r="U36" s="28">
        <v>6.1999999999999998E-3</v>
      </c>
      <c r="W36" s="27">
        <f t="shared" si="5"/>
        <v>-0.34999999999999964</v>
      </c>
      <c r="X36" s="28">
        <v>4.2365477729593513E-3</v>
      </c>
      <c r="AA36" s="27">
        <f t="shared" si="6"/>
        <v>-0.34999999999999964</v>
      </c>
      <c r="AB36" s="28">
        <v>3.2000000000000002E-3</v>
      </c>
      <c r="AD36" s="27">
        <f t="shared" si="7"/>
        <v>-0.34999999999999964</v>
      </c>
      <c r="AE36" s="28">
        <v>3.2200000000311706E-3</v>
      </c>
      <c r="AG36" s="97">
        <f t="shared" si="1"/>
        <v>-0.20000000031170431</v>
      </c>
      <c r="AJ36" s="27">
        <f t="shared" si="12"/>
        <v>1.625</v>
      </c>
      <c r="AK36" s="28">
        <v>4.5979402210949028E-3</v>
      </c>
      <c r="AM36" s="27">
        <f t="shared" si="13"/>
        <v>1.625</v>
      </c>
      <c r="AN36" s="28" t="e">
        <v>#VALUE!</v>
      </c>
      <c r="AO36" s="28"/>
      <c r="AP36" s="97" t="e">
        <f t="shared" si="2"/>
        <v>#VALUE!</v>
      </c>
    </row>
    <row r="37" spans="2:42" ht="13.2" customHeight="1" x14ac:dyDescent="0.25">
      <c r="B37" s="27">
        <f t="shared" si="8"/>
        <v>1.75</v>
      </c>
      <c r="C37" s="28">
        <v>1.0153845646828686E-3</v>
      </c>
      <c r="E37" s="27">
        <f t="shared" si="9"/>
        <v>1.75</v>
      </c>
      <c r="F37" s="28">
        <v>1.4477419848949269E-3</v>
      </c>
      <c r="H37" s="27">
        <f t="shared" si="10"/>
        <v>1.75</v>
      </c>
      <c r="I37" s="28">
        <v>6.1541266400360912E-3</v>
      </c>
      <c r="K37" s="27">
        <f t="shared" si="11"/>
        <v>1.75</v>
      </c>
      <c r="L37" s="28">
        <v>6.1498761622936927E-3</v>
      </c>
      <c r="N37" s="97">
        <f t="shared" si="0"/>
        <v>4.2504777423985063E-2</v>
      </c>
      <c r="Q37" s="27">
        <f t="shared" si="3"/>
        <v>-0.29999999999999966</v>
      </c>
      <c r="R37" s="89">
        <v>3.2000000000000002E-3</v>
      </c>
      <c r="T37" s="27">
        <f t="shared" si="4"/>
        <v>-0.29999999999999966</v>
      </c>
      <c r="U37" s="28">
        <v>6.1999999999999998E-3</v>
      </c>
      <c r="W37" s="27">
        <f t="shared" si="5"/>
        <v>-0.29999999999999966</v>
      </c>
      <c r="X37" s="28">
        <v>4.2365477729593513E-3</v>
      </c>
      <c r="AA37" s="27">
        <f t="shared" si="6"/>
        <v>-0.29999999999999966</v>
      </c>
      <c r="AB37" s="28">
        <v>3.2000000000000002E-3</v>
      </c>
      <c r="AD37" s="27">
        <f t="shared" si="7"/>
        <v>-0.29999999999999966</v>
      </c>
      <c r="AE37" s="28">
        <v>3.2200000000311706E-3</v>
      </c>
      <c r="AG37" s="97">
        <f t="shared" si="1"/>
        <v>-0.20000000031170431</v>
      </c>
      <c r="AJ37" s="27">
        <f t="shared" si="12"/>
        <v>1.75</v>
      </c>
      <c r="AK37" s="28">
        <v>4.6643823480363904E-3</v>
      </c>
      <c r="AM37" s="27">
        <f t="shared" si="13"/>
        <v>1.75</v>
      </c>
      <c r="AN37" s="28" t="e">
        <v>#VALUE!</v>
      </c>
      <c r="AO37" s="28"/>
      <c r="AP37" s="97" t="e">
        <f t="shared" si="2"/>
        <v>#VALUE!</v>
      </c>
    </row>
    <row r="38" spans="2:42" ht="13.2" customHeight="1" x14ac:dyDescent="0.25">
      <c r="B38" s="27">
        <f t="shared" si="8"/>
        <v>1.875</v>
      </c>
      <c r="C38" s="28">
        <v>1.0059431674496763E-3</v>
      </c>
      <c r="E38" s="27">
        <f t="shared" si="9"/>
        <v>1.875</v>
      </c>
      <c r="F38" s="28">
        <v>1.457874712225647E-3</v>
      </c>
      <c r="G38" s="30"/>
      <c r="H38" s="27">
        <f t="shared" si="10"/>
        <v>1.875</v>
      </c>
      <c r="I38" s="28">
        <v>6.2116881115428391E-3</v>
      </c>
      <c r="K38" s="27">
        <f t="shared" si="11"/>
        <v>1.875</v>
      </c>
      <c r="L38" s="28">
        <v>6.2067160412667974E-3</v>
      </c>
      <c r="N38" s="97">
        <f t="shared" si="0"/>
        <v>4.9720702760417193E-2</v>
      </c>
      <c r="Q38" s="27">
        <f t="shared" si="3"/>
        <v>-0.24999999999999967</v>
      </c>
      <c r="R38" s="89">
        <v>3.2000000000000002E-3</v>
      </c>
      <c r="T38" s="27">
        <f t="shared" si="4"/>
        <v>-0.24999999999999967</v>
      </c>
      <c r="U38" s="28">
        <v>6.1999999999999998E-3</v>
      </c>
      <c r="W38" s="27">
        <f t="shared" si="5"/>
        <v>-0.24999999999999967</v>
      </c>
      <c r="X38" s="28">
        <v>4.2365477729593513E-3</v>
      </c>
      <c r="AA38" s="27">
        <f t="shared" si="6"/>
        <v>-0.24999999999999967</v>
      </c>
      <c r="AB38" s="28">
        <v>3.2000000000000002E-3</v>
      </c>
      <c r="AD38" s="27">
        <f t="shared" si="7"/>
        <v>-0.24999999999999967</v>
      </c>
      <c r="AE38" s="28">
        <v>3.2200000000311706E-3</v>
      </c>
      <c r="AG38" s="97">
        <f t="shared" si="1"/>
        <v>-0.20000000031170431</v>
      </c>
      <c r="AJ38" s="27">
        <f t="shared" si="12"/>
        <v>1.875</v>
      </c>
      <c r="AK38" s="28">
        <v>4.7308244749779144E-3</v>
      </c>
      <c r="AM38" s="27">
        <f t="shared" si="13"/>
        <v>1.875</v>
      </c>
      <c r="AN38" s="28" t="e">
        <v>#VALUE!</v>
      </c>
      <c r="AO38" s="28"/>
      <c r="AP38" s="97" t="e">
        <f t="shared" si="2"/>
        <v>#VALUE!</v>
      </c>
    </row>
    <row r="39" spans="2:42" ht="13.2" customHeight="1" x14ac:dyDescent="0.25">
      <c r="B39" s="27">
        <f t="shared" si="8"/>
        <v>2</v>
      </c>
      <c r="C39" s="28">
        <v>1.0232209913964277E-3</v>
      </c>
      <c r="E39" s="27">
        <f t="shared" si="9"/>
        <v>2</v>
      </c>
      <c r="F39" s="28">
        <v>1.4680074395563476E-3</v>
      </c>
      <c r="H39" s="27">
        <f t="shared" si="10"/>
        <v>2</v>
      </c>
      <c r="I39" s="28">
        <v>6.2692495830496062E-3</v>
      </c>
      <c r="K39" s="27">
        <f t="shared" si="11"/>
        <v>2</v>
      </c>
      <c r="L39" s="28">
        <v>6.2635559202399342E-3</v>
      </c>
      <c r="N39" s="97">
        <f t="shared" si="0"/>
        <v>5.6936628096719219E-2</v>
      </c>
      <c r="Q39" s="27">
        <f t="shared" si="3"/>
        <v>-0.19999999999999968</v>
      </c>
      <c r="R39" s="89">
        <v>3.2000000000000002E-3</v>
      </c>
      <c r="T39" s="27">
        <f t="shared" si="4"/>
        <v>-0.19999999999999968</v>
      </c>
      <c r="U39" s="28">
        <v>6.1999999999999998E-3</v>
      </c>
      <c r="W39" s="27">
        <f t="shared" si="5"/>
        <v>-0.19999999999999968</v>
      </c>
      <c r="X39" s="28">
        <v>4.2365477729593513E-3</v>
      </c>
      <c r="AA39" s="27">
        <f t="shared" si="6"/>
        <v>-0.19999999999999968</v>
      </c>
      <c r="AB39" s="28">
        <v>3.2000000000000002E-3</v>
      </c>
      <c r="AD39" s="27">
        <f t="shared" si="7"/>
        <v>-0.19999999999999968</v>
      </c>
      <c r="AE39" s="28">
        <v>3.2200000000311706E-3</v>
      </c>
      <c r="AG39" s="97">
        <f t="shared" si="1"/>
        <v>-0.20000000031170431</v>
      </c>
      <c r="AJ39" s="27">
        <f t="shared" si="12"/>
        <v>2</v>
      </c>
      <c r="AK39" s="28">
        <v>4.7972666019193743E-3</v>
      </c>
      <c r="AM39" s="27">
        <f t="shared" si="13"/>
        <v>2</v>
      </c>
      <c r="AN39" s="28" t="e">
        <v>#VALUE!</v>
      </c>
      <c r="AO39" s="28"/>
      <c r="AP39" s="97" t="e">
        <f t="shared" si="2"/>
        <v>#VALUE!</v>
      </c>
    </row>
    <row r="40" spans="2:42" ht="13.2" customHeight="1" x14ac:dyDescent="0.25">
      <c r="B40" s="27">
        <f t="shared" si="8"/>
        <v>2.125</v>
      </c>
      <c r="C40" s="28">
        <v>1.0718508160263249E-3</v>
      </c>
      <c r="E40" s="27">
        <f t="shared" si="9"/>
        <v>2.125</v>
      </c>
      <c r="F40" s="28">
        <v>1.5267846197738206E-3</v>
      </c>
      <c r="H40" s="27">
        <f t="shared" si="10"/>
        <v>2.125</v>
      </c>
      <c r="I40" s="28">
        <v>6.381022111788405E-3</v>
      </c>
      <c r="K40" s="27">
        <f t="shared" si="11"/>
        <v>2.125</v>
      </c>
      <c r="L40" s="28">
        <v>6.3757213723662481E-3</v>
      </c>
      <c r="N40" s="97">
        <f t="shared" si="0"/>
        <v>5.3007394221569332E-2</v>
      </c>
      <c r="Q40" s="27">
        <f t="shared" si="3"/>
        <v>-0.14999999999999969</v>
      </c>
      <c r="R40" s="89">
        <v>3.2000000000000002E-3</v>
      </c>
      <c r="T40" s="27">
        <f t="shared" si="4"/>
        <v>-0.14999999999999969</v>
      </c>
      <c r="U40" s="28">
        <v>6.1999999999999998E-3</v>
      </c>
      <c r="W40" s="27">
        <f t="shared" si="5"/>
        <v>-0.14999999999999969</v>
      </c>
      <c r="X40" s="28">
        <v>4.2365477729593513E-3</v>
      </c>
      <c r="AA40" s="27">
        <f t="shared" si="6"/>
        <v>-0.14999999999999969</v>
      </c>
      <c r="AB40" s="28">
        <v>3.2000000000000002E-3</v>
      </c>
      <c r="AD40" s="27">
        <f t="shared" si="7"/>
        <v>-0.14999999999999969</v>
      </c>
      <c r="AE40" s="28">
        <v>3.2200000000311706E-3</v>
      </c>
      <c r="AG40" s="97">
        <f t="shared" si="1"/>
        <v>-0.20000000031170431</v>
      </c>
      <c r="AJ40" s="27">
        <f t="shared" si="12"/>
        <v>2.125</v>
      </c>
      <c r="AK40" s="28">
        <v>5.0391976146968581E-3</v>
      </c>
      <c r="AM40" s="27">
        <f t="shared" si="13"/>
        <v>2.125</v>
      </c>
      <c r="AN40" s="28" t="e">
        <v>#VALUE!</v>
      </c>
      <c r="AO40" s="28"/>
      <c r="AP40" s="97" t="e">
        <f t="shared" si="2"/>
        <v>#VALUE!</v>
      </c>
    </row>
    <row r="41" spans="2:42" ht="13.2" customHeight="1" x14ac:dyDescent="0.25">
      <c r="B41" s="27">
        <f t="shared" si="8"/>
        <v>2.25</v>
      </c>
      <c r="C41" s="28">
        <v>1.148114077996538E-3</v>
      </c>
      <c r="E41" s="27">
        <f t="shared" si="9"/>
        <v>2.25</v>
      </c>
      <c r="F41" s="28">
        <v>1.5902363420104389E-3</v>
      </c>
      <c r="H41" s="27">
        <f t="shared" si="10"/>
        <v>2.25</v>
      </c>
      <c r="I41" s="28">
        <v>6.4980041114924645E-3</v>
      </c>
      <c r="K41" s="27">
        <f t="shared" si="11"/>
        <v>2.25</v>
      </c>
      <c r="L41" s="28">
        <v>6.4932033960868009E-3</v>
      </c>
      <c r="N41" s="97">
        <f t="shared" si="0"/>
        <v>4.8007154056636456E-2</v>
      </c>
      <c r="Q41" s="27">
        <f t="shared" si="3"/>
        <v>-9.9999999999999686E-2</v>
      </c>
      <c r="R41" s="89">
        <v>3.2000000000000002E-3</v>
      </c>
      <c r="T41" s="27">
        <f t="shared" si="4"/>
        <v>-9.9999999999999686E-2</v>
      </c>
      <c r="U41" s="28">
        <v>6.1999999999999998E-3</v>
      </c>
      <c r="W41" s="27">
        <f t="shared" si="5"/>
        <v>-9.9999999999999686E-2</v>
      </c>
      <c r="X41" s="28">
        <v>4.2365477729593513E-3</v>
      </c>
      <c r="AA41" s="27">
        <f t="shared" si="6"/>
        <v>-9.9999999999999686E-2</v>
      </c>
      <c r="AB41" s="28">
        <v>3.2000000000000002E-3</v>
      </c>
      <c r="AD41" s="27">
        <f t="shared" si="7"/>
        <v>-9.9999999999999686E-2</v>
      </c>
      <c r="AE41" s="28">
        <v>3.2200000000311706E-3</v>
      </c>
      <c r="AG41" s="97">
        <f t="shared" si="1"/>
        <v>-0.20000000031170431</v>
      </c>
      <c r="AJ41" s="27">
        <f t="shared" si="12"/>
        <v>2.25</v>
      </c>
      <c r="AK41" s="28">
        <v>5.2979924243114615E-3</v>
      </c>
      <c r="AM41" s="27">
        <f t="shared" si="13"/>
        <v>2.25</v>
      </c>
      <c r="AN41" s="28" t="e">
        <v>#VALUE!</v>
      </c>
      <c r="AO41" s="28"/>
      <c r="AP41" s="97" t="e">
        <f t="shared" si="2"/>
        <v>#VALUE!</v>
      </c>
    </row>
    <row r="42" spans="2:42" ht="13.2" customHeight="1" x14ac:dyDescent="0.25">
      <c r="B42" s="27">
        <f t="shared" si="8"/>
        <v>2.375</v>
      </c>
      <c r="C42" s="28">
        <v>1.2468233587399436E-3</v>
      </c>
      <c r="E42" s="27">
        <f t="shared" si="9"/>
        <v>2.375</v>
      </c>
      <c r="F42" s="28">
        <v>1.6536880642470839E-3</v>
      </c>
      <c r="H42" s="27">
        <f t="shared" si="10"/>
        <v>2.375</v>
      </c>
      <c r="I42" s="28">
        <v>6.6149861111965587E-3</v>
      </c>
      <c r="K42" s="27">
        <f t="shared" si="11"/>
        <v>2.375</v>
      </c>
      <c r="L42" s="28">
        <v>6.6106854198073909E-3</v>
      </c>
      <c r="N42" s="97">
        <f t="shared" si="0"/>
        <v>4.3006913891677559E-2</v>
      </c>
      <c r="Q42" s="27">
        <f t="shared" si="3"/>
        <v>-4.9999999999999684E-2</v>
      </c>
      <c r="R42" s="89">
        <v>3.2000000000000002E-3</v>
      </c>
      <c r="T42" s="27">
        <f t="shared" si="4"/>
        <v>-4.9999999999999684E-2</v>
      </c>
      <c r="U42" s="28">
        <v>6.1999999999999998E-3</v>
      </c>
      <c r="W42" s="27">
        <f t="shared" si="5"/>
        <v>-4.9999999999999684E-2</v>
      </c>
      <c r="X42" s="28">
        <v>4.2365477729593513E-3</v>
      </c>
      <c r="AA42" s="27">
        <f t="shared" si="6"/>
        <v>-4.9999999999999684E-2</v>
      </c>
      <c r="AB42" s="28">
        <v>3.2000000000000002E-3</v>
      </c>
      <c r="AD42" s="27">
        <f t="shared" si="7"/>
        <v>-4.9999999999999684E-2</v>
      </c>
      <c r="AE42" s="28">
        <v>3.2200000000311706E-3</v>
      </c>
      <c r="AG42" s="97">
        <f t="shared" si="1"/>
        <v>-0.20000000031170431</v>
      </c>
      <c r="AJ42" s="27">
        <f t="shared" si="12"/>
        <v>2.375</v>
      </c>
      <c r="AK42" s="28">
        <v>5.5567872339260553E-3</v>
      </c>
      <c r="AM42" s="27">
        <f t="shared" si="13"/>
        <v>2.375</v>
      </c>
      <c r="AN42" s="28" t="e">
        <v>#VALUE!</v>
      </c>
      <c r="AO42" s="28"/>
      <c r="AP42" s="97" t="e">
        <f t="shared" si="2"/>
        <v>#VALUE!</v>
      </c>
    </row>
    <row r="43" spans="2:42" ht="13.2" customHeight="1" x14ac:dyDescent="0.25">
      <c r="B43" s="27">
        <f t="shared" si="8"/>
        <v>2.5</v>
      </c>
      <c r="C43" s="28">
        <v>1.3638276008022712E-3</v>
      </c>
      <c r="E43" s="27">
        <f t="shared" si="9"/>
        <v>2.5</v>
      </c>
      <c r="F43" s="28">
        <v>1.7171397864837023E-3</v>
      </c>
      <c r="H43" s="27">
        <f t="shared" si="10"/>
        <v>2.5</v>
      </c>
      <c r="I43" s="28">
        <v>6.7319681109006156E-3</v>
      </c>
      <c r="K43" s="27">
        <f t="shared" si="11"/>
        <v>2.5</v>
      </c>
      <c r="L43" s="28">
        <v>6.7281674435279663E-3</v>
      </c>
      <c r="N43" s="97">
        <f t="shared" si="0"/>
        <v>3.8006673726493148E-2</v>
      </c>
      <c r="Q43" s="27">
        <f t="shared" si="3"/>
        <v>3.1918911957973251E-16</v>
      </c>
      <c r="R43" s="89">
        <v>3.2156526713654691E-3</v>
      </c>
      <c r="T43" s="27">
        <f t="shared" si="4"/>
        <v>3.1918911957973251E-16</v>
      </c>
      <c r="U43" s="28">
        <v>5.9000000000095868E-3</v>
      </c>
      <c r="W43" s="27">
        <f t="shared" si="5"/>
        <v>3.1918911957973251E-16</v>
      </c>
      <c r="X43" s="28">
        <v>4.2365477729593513E-3</v>
      </c>
      <c r="AA43" s="27">
        <f t="shared" si="6"/>
        <v>3.1918911957973251E-16</v>
      </c>
      <c r="AB43" s="28">
        <v>3.2156526713654691E-3</v>
      </c>
      <c r="AD43" s="27">
        <f t="shared" si="7"/>
        <v>3.1918911957973251E-16</v>
      </c>
      <c r="AE43" s="28">
        <v>3.2200000000311706E-3</v>
      </c>
      <c r="AG43" s="97">
        <f t="shared" si="1"/>
        <v>-4.3473286657014568E-2</v>
      </c>
      <c r="AJ43" s="27">
        <f t="shared" si="12"/>
        <v>2.5</v>
      </c>
      <c r="AK43" s="28">
        <v>5.815582043540604E-3</v>
      </c>
      <c r="AM43" s="27">
        <f t="shared" si="13"/>
        <v>2.5</v>
      </c>
      <c r="AN43" s="28" t="e">
        <v>#VALUE!</v>
      </c>
      <c r="AO43" s="28"/>
      <c r="AP43" s="97" t="e">
        <f t="shared" si="2"/>
        <v>#VALUE!</v>
      </c>
    </row>
    <row r="44" spans="2:42" ht="13.2" customHeight="1" x14ac:dyDescent="0.25">
      <c r="B44" s="27">
        <f t="shared" si="8"/>
        <v>2.625</v>
      </c>
      <c r="C44" s="28">
        <v>1.4957664243394583E-3</v>
      </c>
      <c r="E44" s="27">
        <f t="shared" si="9"/>
        <v>2.625</v>
      </c>
      <c r="F44" s="28">
        <v>1.7805915087203436E-3</v>
      </c>
      <c r="H44" s="27">
        <f t="shared" si="10"/>
        <v>2.625</v>
      </c>
      <c r="I44" s="28">
        <v>6.8489501106046751E-3</v>
      </c>
      <c r="K44" s="27">
        <f t="shared" si="11"/>
        <v>2.625</v>
      </c>
      <c r="L44" s="28">
        <v>6.8456494672485615E-3</v>
      </c>
      <c r="N44" s="97">
        <f t="shared" si="0"/>
        <v>3.3006433561135265E-2</v>
      </c>
      <c r="Q44" s="27">
        <f t="shared" si="3"/>
        <v>5.0000000000000322E-2</v>
      </c>
      <c r="R44" s="89">
        <v>3.2553220561525337E-3</v>
      </c>
      <c r="T44" s="27">
        <f t="shared" si="4"/>
        <v>5.0000000000000322E-2</v>
      </c>
      <c r="U44" s="28">
        <v>5.9353220555640939E-3</v>
      </c>
      <c r="W44" s="27">
        <f t="shared" si="5"/>
        <v>5.0000000000000322E-2</v>
      </c>
      <c r="X44" s="28">
        <v>4.2365477729593513E-3</v>
      </c>
      <c r="AA44" s="27">
        <f t="shared" si="6"/>
        <v>5.0000000000000322E-2</v>
      </c>
      <c r="AB44" s="28">
        <v>3.2553220561525337E-3</v>
      </c>
      <c r="AD44" s="27">
        <f t="shared" si="7"/>
        <v>5.0000000000000322E-2</v>
      </c>
      <c r="AE44" s="28">
        <v>3.2553220555747173E-3</v>
      </c>
      <c r="AG44" s="97">
        <f t="shared" si="1"/>
        <v>5.7781644052790071E-9</v>
      </c>
      <c r="AJ44" s="27">
        <f t="shared" si="12"/>
        <v>2.625</v>
      </c>
      <c r="AK44" s="28">
        <v>6.0743768531551874E-3</v>
      </c>
      <c r="AM44" s="27">
        <f t="shared" si="13"/>
        <v>2.625</v>
      </c>
      <c r="AN44" s="28" t="e">
        <v>#VALUE!</v>
      </c>
      <c r="AO44" s="28"/>
      <c r="AP44" s="97" t="e">
        <f t="shared" si="2"/>
        <v>#VALUE!</v>
      </c>
    </row>
    <row r="45" spans="2:42" ht="13.2" customHeight="1" x14ac:dyDescent="0.25">
      <c r="B45" s="27">
        <f t="shared" si="8"/>
        <v>2.75</v>
      </c>
      <c r="C45" s="28">
        <v>1.6398904276610047E-3</v>
      </c>
      <c r="E45" s="27">
        <f t="shared" si="9"/>
        <v>2.75</v>
      </c>
      <c r="F45" s="28">
        <v>1.8440432309569273E-3</v>
      </c>
      <c r="H45" s="27">
        <f t="shared" si="10"/>
        <v>2.75</v>
      </c>
      <c r="I45" s="28">
        <v>6.9659321103087458E-3</v>
      </c>
      <c r="K45" s="27">
        <f t="shared" si="11"/>
        <v>2.75</v>
      </c>
      <c r="L45" s="28">
        <v>6.9631314909691369E-3</v>
      </c>
      <c r="N45" s="97">
        <f t="shared" si="0"/>
        <v>2.8006193396089632E-2</v>
      </c>
      <c r="Q45" s="27">
        <f t="shared" si="3"/>
        <v>0.10000000000000032</v>
      </c>
      <c r="R45" s="89">
        <v>3.28866419817125E-3</v>
      </c>
      <c r="T45" s="27">
        <f t="shared" si="4"/>
        <v>0.10000000000000032</v>
      </c>
      <c r="U45" s="28">
        <v>5.9686641981712505E-3</v>
      </c>
      <c r="W45" s="27">
        <f t="shared" si="5"/>
        <v>0.10000000000000032</v>
      </c>
      <c r="X45" s="28">
        <v>4.2365477729593513E-3</v>
      </c>
      <c r="AA45" s="27">
        <f t="shared" si="6"/>
        <v>0.10000000000000032</v>
      </c>
      <c r="AB45" s="28">
        <v>3.28866419817125E-3</v>
      </c>
      <c r="AD45" s="27">
        <f t="shared" si="7"/>
        <v>0.10000000000000032</v>
      </c>
      <c r="AE45" s="28">
        <v>3.28866419817125E-3</v>
      </c>
      <c r="AG45" s="97">
        <f t="shared" si="1"/>
        <v>0</v>
      </c>
      <c r="AJ45" s="27">
        <f t="shared" si="12"/>
        <v>2.75</v>
      </c>
      <c r="AK45" s="28">
        <v>6.3331716627697578E-3</v>
      </c>
      <c r="AM45" s="27">
        <f t="shared" si="13"/>
        <v>2.75</v>
      </c>
      <c r="AN45" s="28" t="e">
        <v>#VALUE!</v>
      </c>
      <c r="AO45" s="28"/>
      <c r="AP45" s="97" t="e">
        <f t="shared" si="2"/>
        <v>#VALUE!</v>
      </c>
    </row>
    <row r="46" spans="2:42" ht="13.2" customHeight="1" x14ac:dyDescent="0.25">
      <c r="B46" s="27">
        <f t="shared" si="8"/>
        <v>2.875</v>
      </c>
      <c r="C46" s="28">
        <v>1.7939283658921508E-3</v>
      </c>
      <c r="E46" s="27">
        <f t="shared" si="9"/>
        <v>2.875</v>
      </c>
      <c r="F46" s="28">
        <v>1.9074949531935816E-3</v>
      </c>
      <c r="H46" s="27">
        <f t="shared" si="10"/>
        <v>2.875</v>
      </c>
      <c r="I46" s="28">
        <v>7.0829141100128183E-3</v>
      </c>
      <c r="K46" s="27">
        <f t="shared" si="11"/>
        <v>2.875</v>
      </c>
      <c r="L46" s="28">
        <v>7.0806135146897113E-3</v>
      </c>
      <c r="N46" s="97">
        <f t="shared" si="0"/>
        <v>2.300595323107002E-2</v>
      </c>
      <c r="Q46" s="27">
        <f t="shared" si="3"/>
        <v>0.15000000000000033</v>
      </c>
      <c r="R46" s="89">
        <v>3.282144710749375E-3</v>
      </c>
      <c r="T46" s="27">
        <f t="shared" si="4"/>
        <v>0.15000000000000033</v>
      </c>
      <c r="U46" s="28">
        <v>5.9621447107493751E-3</v>
      </c>
      <c r="W46" s="27">
        <f t="shared" si="5"/>
        <v>0.15000000000000033</v>
      </c>
      <c r="X46" s="28">
        <v>4.2365477729593513E-3</v>
      </c>
      <c r="AA46" s="27">
        <f t="shared" si="6"/>
        <v>0.15000000000000033</v>
      </c>
      <c r="AB46" s="28">
        <v>3.282144710749375E-3</v>
      </c>
      <c r="AD46" s="27">
        <f t="shared" si="7"/>
        <v>0.15000000000000033</v>
      </c>
      <c r="AE46" s="28">
        <v>3.282144710749375E-3</v>
      </c>
      <c r="AG46" s="97">
        <f t="shared" si="1"/>
        <v>0</v>
      </c>
      <c r="AJ46" s="27">
        <f t="shared" si="12"/>
        <v>2.875</v>
      </c>
      <c r="AK46" s="28">
        <v>6.5919664723843273E-3</v>
      </c>
      <c r="AM46" s="27">
        <f t="shared" si="13"/>
        <v>2.875</v>
      </c>
      <c r="AN46" s="28" t="e">
        <v>#VALUE!</v>
      </c>
      <c r="AO46" s="28"/>
      <c r="AP46" s="97" t="e">
        <f t="shared" si="2"/>
        <v>#VALUE!</v>
      </c>
    </row>
    <row r="47" spans="2:42" ht="13.2" customHeight="1" x14ac:dyDescent="0.25">
      <c r="B47" s="27">
        <f t="shared" si="8"/>
        <v>3</v>
      </c>
      <c r="C47" s="28">
        <v>1.9559875349704904E-3</v>
      </c>
      <c r="E47" s="27">
        <f t="shared" si="9"/>
        <v>3</v>
      </c>
      <c r="F47" s="28">
        <v>1.9709466754301722E-3</v>
      </c>
      <c r="H47" s="27">
        <f t="shared" si="10"/>
        <v>3</v>
      </c>
      <c r="I47" s="28">
        <v>7.1998961097168822E-3</v>
      </c>
      <c r="K47" s="27">
        <f t="shared" si="11"/>
        <v>3</v>
      </c>
      <c r="L47" s="28">
        <v>7.1980955384102823E-3</v>
      </c>
      <c r="N47" s="97">
        <f t="shared" si="0"/>
        <v>1.8005713065998366E-2</v>
      </c>
      <c r="Q47" s="27">
        <f t="shared" si="3"/>
        <v>0.20000000000000034</v>
      </c>
      <c r="R47" s="89">
        <v>3.2724562285436939E-3</v>
      </c>
      <c r="T47" s="27">
        <f t="shared" si="4"/>
        <v>0.20000000000000034</v>
      </c>
      <c r="U47" s="28">
        <v>5.9526482884316671E-3</v>
      </c>
      <c r="W47" s="27">
        <f t="shared" si="5"/>
        <v>0.20000000000000034</v>
      </c>
      <c r="X47" s="28">
        <v>4.2365477729593513E-3</v>
      </c>
      <c r="AA47" s="27">
        <f t="shared" si="6"/>
        <v>0.20000000000000034</v>
      </c>
      <c r="AB47" s="28">
        <v>3.2724562285436939E-3</v>
      </c>
      <c r="AD47" s="27">
        <f t="shared" si="7"/>
        <v>0.20000000000000034</v>
      </c>
      <c r="AE47" s="28">
        <v>3.2724562281268832E-3</v>
      </c>
      <c r="AG47" s="97">
        <f t="shared" si="1"/>
        <v>4.1681068319032732E-9</v>
      </c>
      <c r="AJ47" s="27">
        <f t="shared" si="12"/>
        <v>3</v>
      </c>
      <c r="AK47" s="28">
        <v>6.8507612819989142E-3</v>
      </c>
      <c r="AM47" s="27">
        <f t="shared" si="13"/>
        <v>3</v>
      </c>
      <c r="AN47" s="28" t="e">
        <v>#VALUE!</v>
      </c>
      <c r="AO47" s="28"/>
      <c r="AP47" s="97" t="e">
        <f t="shared" si="2"/>
        <v>#VALUE!</v>
      </c>
    </row>
    <row r="48" spans="2:42" ht="13.2" customHeight="1" x14ac:dyDescent="0.25">
      <c r="B48" s="27">
        <f t="shared" si="8"/>
        <v>3.125</v>
      </c>
      <c r="C48" s="28">
        <v>2.1246946056265371E-3</v>
      </c>
      <c r="E48" s="27">
        <f t="shared" si="9"/>
        <v>3.125</v>
      </c>
      <c r="F48" s="28">
        <v>2.1173809986286319E-3</v>
      </c>
      <c r="H48" s="27">
        <f t="shared" si="10"/>
        <v>3.125</v>
      </c>
      <c r="I48" s="28">
        <v>7.3600729464037415E-3</v>
      </c>
      <c r="K48" s="27">
        <f t="shared" si="11"/>
        <v>3.125</v>
      </c>
      <c r="L48" s="28">
        <v>7.3591811692556549E-3</v>
      </c>
      <c r="N48" s="97">
        <f t="shared" si="0"/>
        <v>8.9177714808659492E-3</v>
      </c>
      <c r="Q48" s="27">
        <f t="shared" si="3"/>
        <v>0.25000000000000033</v>
      </c>
      <c r="R48" s="89">
        <v>3.2606790906850491E-3</v>
      </c>
      <c r="T48" s="27">
        <f t="shared" si="4"/>
        <v>0.25000000000000033</v>
      </c>
      <c r="U48" s="28">
        <v>5.9406958948248958E-3</v>
      </c>
      <c r="W48" s="27">
        <f t="shared" si="5"/>
        <v>0.25000000000000033</v>
      </c>
      <c r="X48" s="28">
        <v>4.2365477729593513E-3</v>
      </c>
      <c r="AA48" s="27">
        <f t="shared" si="6"/>
        <v>0.25000000000000033</v>
      </c>
      <c r="AB48" s="28">
        <v>3.2606790906850491E-3</v>
      </c>
      <c r="AD48" s="27">
        <f t="shared" si="7"/>
        <v>0.25000000000000033</v>
      </c>
      <c r="AE48" s="28">
        <v>3.2606790895767122E-3</v>
      </c>
      <c r="AG48" s="97">
        <f t="shared" si="1"/>
        <v>1.1083369465259008E-8</v>
      </c>
      <c r="AJ48" s="27">
        <f t="shared" si="12"/>
        <v>3.125</v>
      </c>
      <c r="AK48" s="28">
        <v>7.0345104429225284E-3</v>
      </c>
      <c r="AM48" s="27">
        <f t="shared" si="13"/>
        <v>3.125</v>
      </c>
      <c r="AN48" s="28" t="e">
        <v>#VALUE!</v>
      </c>
      <c r="AO48" s="28"/>
      <c r="AP48" s="97" t="e">
        <f t="shared" si="2"/>
        <v>#VALUE!</v>
      </c>
    </row>
    <row r="49" spans="2:42" ht="13.2" customHeight="1" x14ac:dyDescent="0.25">
      <c r="B49" s="27">
        <f t="shared" si="8"/>
        <v>3.25</v>
      </c>
      <c r="C49" s="28">
        <v>2.2999024972956703E-3</v>
      </c>
      <c r="E49" s="27">
        <f t="shared" si="9"/>
        <v>3.25</v>
      </c>
      <c r="F49" s="28">
        <v>2.2696557394900944E-3</v>
      </c>
      <c r="H49" s="27">
        <f t="shared" si="10"/>
        <v>3.25</v>
      </c>
      <c r="I49" s="28">
        <v>7.5232898889192453E-3</v>
      </c>
      <c r="K49" s="27">
        <f t="shared" si="11"/>
        <v>3.25</v>
      </c>
      <c r="L49" s="28">
        <v>7.5233356756758173E-3</v>
      </c>
      <c r="N49" s="97">
        <f t="shared" si="0"/>
        <v>-4.5786756571949971E-4</v>
      </c>
      <c r="Q49" s="27">
        <f t="shared" si="3"/>
        <v>0.30000000000000032</v>
      </c>
      <c r="R49" s="89">
        <v>3.2541088550839554E-3</v>
      </c>
      <c r="T49" s="27">
        <f t="shared" si="4"/>
        <v>0.30000000000000032</v>
      </c>
      <c r="U49" s="28">
        <v>5.933839682990865E-3</v>
      </c>
      <c r="W49" s="27">
        <f t="shared" si="5"/>
        <v>0.30000000000000032</v>
      </c>
      <c r="X49" s="28">
        <v>4.2365477729593513E-3</v>
      </c>
      <c r="AA49" s="27">
        <f t="shared" si="6"/>
        <v>0.30000000000000032</v>
      </c>
      <c r="AB49" s="28">
        <v>3.2541088550839554E-3</v>
      </c>
      <c r="AD49" s="27">
        <f t="shared" si="7"/>
        <v>0.30000000000000032</v>
      </c>
      <c r="AE49" s="28">
        <v>3.2541088539115473E-3</v>
      </c>
      <c r="AG49" s="97">
        <f t="shared" si="1"/>
        <v>1.1724080907493661E-8</v>
      </c>
      <c r="AJ49" s="27">
        <f t="shared" si="12"/>
        <v>3.25</v>
      </c>
      <c r="AK49" s="28">
        <v>7.2129777986596946E-3</v>
      </c>
      <c r="AM49" s="27">
        <f t="shared" si="13"/>
        <v>3.25</v>
      </c>
      <c r="AN49" s="28" t="e">
        <v>#VALUE!</v>
      </c>
      <c r="AO49" s="28"/>
      <c r="AP49" s="97" t="e">
        <f t="shared" si="2"/>
        <v>#VALUE!</v>
      </c>
    </row>
    <row r="50" spans="2:42" ht="13.2" customHeight="1" x14ac:dyDescent="0.25">
      <c r="B50" s="27">
        <f t="shared" si="8"/>
        <v>3.375</v>
      </c>
      <c r="C50" s="28">
        <v>2.4817832884596793E-3</v>
      </c>
      <c r="E50" s="27">
        <f t="shared" si="9"/>
        <v>3.375</v>
      </c>
      <c r="F50" s="28">
        <v>2.4219304803515199E-3</v>
      </c>
      <c r="H50" s="27">
        <f t="shared" si="10"/>
        <v>3.375</v>
      </c>
      <c r="I50" s="28">
        <v>7.6865068314347917E-3</v>
      </c>
      <c r="K50" s="27">
        <f t="shared" si="11"/>
        <v>3.375</v>
      </c>
      <c r="L50" s="28">
        <v>7.6874901820959572E-3</v>
      </c>
      <c r="N50" s="97">
        <f t="shared" si="0"/>
        <v>-9.8335066116544273E-3</v>
      </c>
      <c r="Q50" s="27">
        <f t="shared" si="3"/>
        <v>0.35000000000000031</v>
      </c>
      <c r="R50" s="89">
        <v>3.2480908666919954E-3</v>
      </c>
      <c r="T50" s="27">
        <f t="shared" si="4"/>
        <v>0.35000000000000031</v>
      </c>
      <c r="U50" s="28">
        <v>5.9278876324390948E-3</v>
      </c>
      <c r="W50" s="27">
        <f t="shared" si="5"/>
        <v>0.35000000000000031</v>
      </c>
      <c r="X50" s="28">
        <v>4.2365477729593513E-3</v>
      </c>
      <c r="AA50" s="27">
        <f t="shared" si="6"/>
        <v>0.35000000000000031</v>
      </c>
      <c r="AB50" s="28">
        <v>3.2480908666919954E-3</v>
      </c>
      <c r="AD50" s="27">
        <f t="shared" si="7"/>
        <v>0.35000000000000031</v>
      </c>
      <c r="AE50" s="28">
        <v>3.248090865522065E-3</v>
      </c>
      <c r="AG50" s="97">
        <f t="shared" si="1"/>
        <v>1.1699304719448023E-8</v>
      </c>
      <c r="AJ50" s="27">
        <f t="shared" si="12"/>
        <v>3.375</v>
      </c>
      <c r="AK50" s="28">
        <v>7.3914451543968208E-3</v>
      </c>
      <c r="AM50" s="27">
        <f t="shared" si="13"/>
        <v>3.375</v>
      </c>
      <c r="AN50" s="28" t="e">
        <v>#VALUE!</v>
      </c>
      <c r="AO50" s="28"/>
      <c r="AP50" s="97" t="e">
        <f t="shared" si="2"/>
        <v>#VALUE!</v>
      </c>
    </row>
    <row r="51" spans="2:42" ht="13.2" customHeight="1" x14ac:dyDescent="0.25">
      <c r="B51" s="27">
        <f t="shared" si="8"/>
        <v>3.5</v>
      </c>
      <c r="C51" s="28">
        <v>2.6704845423655777E-3</v>
      </c>
      <c r="E51" s="27">
        <f t="shared" si="9"/>
        <v>3.5</v>
      </c>
      <c r="F51" s="28">
        <v>2.5742052212129733E-3</v>
      </c>
      <c r="H51" s="27">
        <f t="shared" si="10"/>
        <v>3.5</v>
      </c>
      <c r="I51" s="28">
        <v>7.8497237739503217E-3</v>
      </c>
      <c r="K51" s="27">
        <f t="shared" si="11"/>
        <v>3.5</v>
      </c>
      <c r="L51" s="28">
        <v>7.8516446885161083E-3</v>
      </c>
      <c r="N51" s="97">
        <f t="shared" si="0"/>
        <v>-1.9209145657866911E-2</v>
      </c>
      <c r="Q51" s="27">
        <f t="shared" si="3"/>
        <v>0.4000000000000003</v>
      </c>
      <c r="R51" s="89">
        <v>3.2420728783000355E-3</v>
      </c>
      <c r="T51" s="27">
        <f t="shared" si="4"/>
        <v>0.4000000000000003</v>
      </c>
      <c r="U51" s="28">
        <v>5.9219355818873245E-3</v>
      </c>
      <c r="W51" s="27">
        <f t="shared" si="5"/>
        <v>0.4000000000000003</v>
      </c>
      <c r="X51" s="28">
        <v>4.2365477729593513E-3</v>
      </c>
      <c r="AA51" s="27">
        <f t="shared" si="6"/>
        <v>0.4000000000000003</v>
      </c>
      <c r="AB51" s="28">
        <v>3.2420728783000355E-3</v>
      </c>
      <c r="AD51" s="27">
        <f t="shared" si="7"/>
        <v>0.4000000000000003</v>
      </c>
      <c r="AE51" s="28">
        <v>3.2420728771325826E-3</v>
      </c>
      <c r="AG51" s="97">
        <f t="shared" si="1"/>
        <v>1.1674528531402384E-8</v>
      </c>
      <c r="AJ51" s="27">
        <f t="shared" si="12"/>
        <v>3.5</v>
      </c>
      <c r="AK51" s="28">
        <v>7.569912510133987E-3</v>
      </c>
      <c r="AM51" s="27">
        <f t="shared" si="13"/>
        <v>3.5</v>
      </c>
      <c r="AN51" s="28" t="e">
        <v>#VALUE!</v>
      </c>
      <c r="AO51" s="28"/>
      <c r="AP51" s="97" t="e">
        <f t="shared" si="2"/>
        <v>#VALUE!</v>
      </c>
    </row>
    <row r="52" spans="2:42" ht="13.2" customHeight="1" x14ac:dyDescent="0.25">
      <c r="B52" s="27">
        <f t="shared" si="8"/>
        <v>3.625</v>
      </c>
      <c r="C52" s="28">
        <v>2.8661334687090098E-3</v>
      </c>
      <c r="E52" s="27">
        <f t="shared" si="9"/>
        <v>3.625</v>
      </c>
      <c r="F52" s="28">
        <v>2.7264799620744257E-3</v>
      </c>
      <c r="H52" s="27">
        <f t="shared" si="10"/>
        <v>3.625</v>
      </c>
      <c r="I52" s="28">
        <v>8.0129407164658585E-3</v>
      </c>
      <c r="K52" s="27">
        <f t="shared" si="11"/>
        <v>3.625</v>
      </c>
      <c r="L52" s="28">
        <v>8.0157991949362257E-3</v>
      </c>
      <c r="N52" s="97">
        <f t="shared" si="0"/>
        <v>-2.8584784703671734E-2</v>
      </c>
      <c r="Q52" s="27">
        <f t="shared" si="3"/>
        <v>0.45000000000000029</v>
      </c>
      <c r="R52" s="89">
        <v>3.2360548899080755E-3</v>
      </c>
      <c r="T52" s="27">
        <f t="shared" si="4"/>
        <v>0.45000000000000029</v>
      </c>
      <c r="U52" s="28">
        <v>5.9159835313355533E-3</v>
      </c>
      <c r="W52" s="27">
        <f t="shared" si="5"/>
        <v>0.45000000000000029</v>
      </c>
      <c r="X52" s="28">
        <v>4.2365477729593513E-3</v>
      </c>
      <c r="AA52" s="27">
        <f t="shared" si="6"/>
        <v>0.45000000000000029</v>
      </c>
      <c r="AB52" s="28">
        <v>3.2360548899080755E-3</v>
      </c>
      <c r="AD52" s="27">
        <f t="shared" si="7"/>
        <v>0.45000000000000029</v>
      </c>
      <c r="AE52" s="28">
        <v>3.2360548887431003E-3</v>
      </c>
      <c r="AG52" s="97">
        <f t="shared" si="1"/>
        <v>1.1649752343356745E-8</v>
      </c>
      <c r="AJ52" s="27">
        <f t="shared" si="12"/>
        <v>3.625</v>
      </c>
      <c r="AK52" s="28">
        <v>7.7483798658711149E-3</v>
      </c>
      <c r="AM52" s="27">
        <f t="shared" si="13"/>
        <v>3.625</v>
      </c>
      <c r="AN52" s="28" t="e">
        <v>#VALUE!</v>
      </c>
      <c r="AO52" s="28"/>
      <c r="AP52" s="97" t="e">
        <f t="shared" si="2"/>
        <v>#VALUE!</v>
      </c>
    </row>
    <row r="53" spans="2:42" ht="13.2" customHeight="1" x14ac:dyDescent="0.25">
      <c r="B53" s="27">
        <f t="shared" si="8"/>
        <v>3.75</v>
      </c>
      <c r="C53" s="28">
        <v>3.0688403158929032E-3</v>
      </c>
      <c r="E53" s="27">
        <f t="shared" si="9"/>
        <v>3.75</v>
      </c>
      <c r="F53" s="28">
        <v>2.878754702935873E-3</v>
      </c>
      <c r="H53" s="27">
        <f t="shared" si="10"/>
        <v>3.75</v>
      </c>
      <c r="I53" s="28">
        <v>8.1761576589813884E-3</v>
      </c>
      <c r="K53" s="27">
        <f t="shared" si="11"/>
        <v>3.75</v>
      </c>
      <c r="L53" s="28">
        <v>8.179953701356376E-3</v>
      </c>
      <c r="N53" s="97">
        <f t="shared" si="0"/>
        <v>-3.7960423749875544E-2</v>
      </c>
      <c r="Q53" s="27">
        <f t="shared" si="3"/>
        <v>0.50000000000000033</v>
      </c>
      <c r="R53" s="89">
        <v>3.2300369015161156E-3</v>
      </c>
      <c r="T53" s="27">
        <f t="shared" si="4"/>
        <v>0.50000000000000033</v>
      </c>
      <c r="U53" s="28">
        <v>5.9100314807837831E-3</v>
      </c>
      <c r="W53" s="27">
        <f t="shared" si="5"/>
        <v>0.50000000000000033</v>
      </c>
      <c r="X53" s="28">
        <v>4.2365477729593513E-3</v>
      </c>
      <c r="AA53" s="27">
        <f t="shared" si="6"/>
        <v>0.50000000000000033</v>
      </c>
      <c r="AB53" s="28">
        <v>3.2300369015161156E-3</v>
      </c>
      <c r="AD53" s="27">
        <f t="shared" si="7"/>
        <v>0.50000000000000033</v>
      </c>
      <c r="AE53" s="28">
        <v>3.230036900353618E-3</v>
      </c>
      <c r="AG53" s="97">
        <f t="shared" si="1"/>
        <v>1.1624976155311106E-8</v>
      </c>
      <c r="AJ53" s="27">
        <f t="shared" si="12"/>
        <v>3.75</v>
      </c>
      <c r="AK53" s="28">
        <v>7.926847221608288E-3</v>
      </c>
      <c r="AM53" s="27">
        <f t="shared" si="13"/>
        <v>3.75</v>
      </c>
      <c r="AN53" s="28" t="e">
        <v>#VALUE!</v>
      </c>
      <c r="AO53" s="28"/>
      <c r="AP53" s="97" t="e">
        <f t="shared" si="2"/>
        <v>#VALUE!</v>
      </c>
    </row>
    <row r="54" spans="2:42" ht="13.2" customHeight="1" x14ac:dyDescent="0.25">
      <c r="B54" s="27">
        <f t="shared" si="8"/>
        <v>3.875</v>
      </c>
      <c r="C54" s="28">
        <v>3.2787011067198142E-3</v>
      </c>
      <c r="E54" s="27">
        <f t="shared" si="9"/>
        <v>3.875</v>
      </c>
      <c r="F54" s="28">
        <v>3.031029443797335E-3</v>
      </c>
      <c r="H54" s="27">
        <f t="shared" si="10"/>
        <v>3.875</v>
      </c>
      <c r="I54" s="28">
        <v>8.3393746014969097E-3</v>
      </c>
      <c r="K54" s="27">
        <f t="shared" si="11"/>
        <v>3.875</v>
      </c>
      <c r="L54" s="28">
        <v>8.3441082077765367E-3</v>
      </c>
      <c r="N54" s="97">
        <f t="shared" si="0"/>
        <v>-4.7336062796270173E-2</v>
      </c>
      <c r="Q54" s="27">
        <f t="shared" si="3"/>
        <v>0.55000000000000038</v>
      </c>
      <c r="R54" s="89">
        <v>3.2167945193750736E-3</v>
      </c>
      <c r="T54" s="27">
        <f t="shared" si="4"/>
        <v>0.55000000000000038</v>
      </c>
      <c r="U54" s="28">
        <v>5.8970734571520958E-3</v>
      </c>
      <c r="W54" s="27">
        <f t="shared" si="5"/>
        <v>0.55000000000000038</v>
      </c>
      <c r="X54" s="28">
        <v>4.2365477729593513E-3</v>
      </c>
      <c r="AA54" s="27">
        <f t="shared" si="6"/>
        <v>0.55000000000000038</v>
      </c>
      <c r="AB54" s="28">
        <v>3.2167945193750736E-3</v>
      </c>
      <c r="AD54" s="27">
        <f t="shared" si="7"/>
        <v>0.55000000000000038</v>
      </c>
      <c r="AE54" s="28">
        <v>3.216794518217222E-3</v>
      </c>
      <c r="AG54" s="97">
        <f t="shared" si="1"/>
        <v>1.1578515923815758E-8</v>
      </c>
      <c r="AJ54" s="27">
        <f t="shared" si="12"/>
        <v>3.875</v>
      </c>
      <c r="AK54" s="28">
        <v>8.1053145773454134E-3</v>
      </c>
      <c r="AM54" s="27">
        <f t="shared" si="13"/>
        <v>3.875</v>
      </c>
      <c r="AN54" s="28" t="e">
        <v>#VALUE!</v>
      </c>
      <c r="AO54" s="28"/>
      <c r="AP54" s="97" t="e">
        <f t="shared" si="2"/>
        <v>#VALUE!</v>
      </c>
    </row>
    <row r="55" spans="2:42" ht="13.2" customHeight="1" x14ac:dyDescent="0.25">
      <c r="B55" s="27">
        <f t="shared" si="8"/>
        <v>4</v>
      </c>
      <c r="C55" s="28">
        <v>3.4957998611419468E-3</v>
      </c>
      <c r="E55" s="27">
        <f t="shared" si="9"/>
        <v>4</v>
      </c>
      <c r="F55" s="28">
        <v>3.1833041846587606E-3</v>
      </c>
      <c r="H55" s="27">
        <f t="shared" si="10"/>
        <v>4</v>
      </c>
      <c r="I55" s="28">
        <v>8.5025915440124326E-3</v>
      </c>
      <c r="K55" s="27">
        <f t="shared" si="11"/>
        <v>4</v>
      </c>
      <c r="L55" s="28">
        <v>8.50826271419668E-3</v>
      </c>
      <c r="N55" s="97">
        <f t="shared" si="0"/>
        <v>-5.6711701842473983E-2</v>
      </c>
      <c r="Q55" s="27">
        <f t="shared" si="3"/>
        <v>0.60000000000000042</v>
      </c>
      <c r="R55" s="89">
        <v>3.2029051765997854E-3</v>
      </c>
      <c r="T55" s="27">
        <f t="shared" si="4"/>
        <v>0.60000000000000042</v>
      </c>
      <c r="U55" s="28">
        <v>5.8830033743013732E-3</v>
      </c>
      <c r="W55" s="27">
        <f t="shared" si="5"/>
        <v>0.60000000000000042</v>
      </c>
      <c r="X55" s="28">
        <v>4.2365477729593513E-3</v>
      </c>
      <c r="AA55" s="27">
        <f t="shared" si="6"/>
        <v>0.60000000000000042</v>
      </c>
      <c r="AB55" s="28">
        <v>3.2029051765997854E-3</v>
      </c>
      <c r="AD55" s="27">
        <f t="shared" si="7"/>
        <v>0.60000000000000042</v>
      </c>
      <c r="AE55" s="28">
        <v>3.2029051754467741E-3</v>
      </c>
      <c r="AG55" s="97">
        <f t="shared" si="1"/>
        <v>1.1530112802027315E-8</v>
      </c>
      <c r="AJ55" s="27">
        <f t="shared" si="12"/>
        <v>4</v>
      </c>
      <c r="AK55" s="28">
        <v>8.283781933082577E-3</v>
      </c>
      <c r="AM55" s="27">
        <f t="shared" si="13"/>
        <v>4</v>
      </c>
      <c r="AN55" s="28" t="e">
        <v>#VALUE!</v>
      </c>
      <c r="AO55" s="28"/>
      <c r="AP55" s="97" t="e">
        <f t="shared" si="2"/>
        <v>#VALUE!</v>
      </c>
    </row>
    <row r="56" spans="2:42" ht="13.2" customHeight="1" x14ac:dyDescent="0.25">
      <c r="B56" s="27">
        <f t="shared" si="8"/>
        <v>4.125</v>
      </c>
      <c r="C56" s="28">
        <v>3.7200269520462187E-3</v>
      </c>
      <c r="E56" s="27">
        <f t="shared" si="9"/>
        <v>4.125</v>
      </c>
      <c r="F56" s="28">
        <v>3.3904907234496508E-3</v>
      </c>
      <c r="H56" s="27">
        <f t="shared" si="10"/>
        <v>4.125</v>
      </c>
      <c r="I56" s="28">
        <v>8.7149824440635355E-3</v>
      </c>
      <c r="K56" s="27">
        <f t="shared" si="11"/>
        <v>4.125</v>
      </c>
      <c r="L56" s="28">
        <v>8.7220975203972494E-3</v>
      </c>
      <c r="N56" s="97">
        <f t="shared" si="0"/>
        <v>-7.1150763337139017E-2</v>
      </c>
      <c r="Q56" s="27">
        <f t="shared" si="3"/>
        <v>0.65000000000000047</v>
      </c>
      <c r="R56" s="89">
        <v>3.1890158338244976E-3</v>
      </c>
      <c r="T56" s="27">
        <f t="shared" si="4"/>
        <v>0.65000000000000047</v>
      </c>
      <c r="U56" s="28">
        <v>5.8689332914506516E-3</v>
      </c>
      <c r="W56" s="27">
        <f t="shared" si="5"/>
        <v>0.65000000000000047</v>
      </c>
      <c r="X56" s="28">
        <v>4.2365477729593513E-3</v>
      </c>
      <c r="AA56" s="27">
        <f t="shared" si="6"/>
        <v>0.65000000000000047</v>
      </c>
      <c r="AB56" s="28">
        <v>3.1890158338244976E-3</v>
      </c>
      <c r="AD56" s="27">
        <f t="shared" si="7"/>
        <v>0.65000000000000047</v>
      </c>
      <c r="AE56" s="28">
        <v>3.1890158326763262E-3</v>
      </c>
      <c r="AG56" s="97">
        <f t="shared" si="1"/>
        <v>1.1481714017047562E-8</v>
      </c>
      <c r="AJ56" s="27">
        <f t="shared" si="12"/>
        <v>4.125</v>
      </c>
      <c r="AK56" s="28">
        <v>8.5101753103928382E-3</v>
      </c>
      <c r="AM56" s="27">
        <f t="shared" si="13"/>
        <v>4.125</v>
      </c>
      <c r="AN56" s="28" t="e">
        <v>#VALUE!</v>
      </c>
      <c r="AO56" s="28"/>
      <c r="AP56" s="97" t="e">
        <f t="shared" si="2"/>
        <v>#VALUE!</v>
      </c>
    </row>
    <row r="57" spans="2:42" ht="13.2" customHeight="1" x14ac:dyDescent="0.25">
      <c r="B57" s="27">
        <f t="shared" si="8"/>
        <v>4.25</v>
      </c>
      <c r="C57" s="28">
        <v>3.9504176369682354E-3</v>
      </c>
      <c r="E57" s="27">
        <f t="shared" si="9"/>
        <v>4.25</v>
      </c>
      <c r="F57" s="28">
        <v>3.6015420222121337E-3</v>
      </c>
      <c r="H57" s="27">
        <f t="shared" si="10"/>
        <v>4.25</v>
      </c>
      <c r="I57" s="28">
        <v>8.9308342678121582E-3</v>
      </c>
      <c r="K57" s="27">
        <f t="shared" si="11"/>
        <v>4.25</v>
      </c>
      <c r="L57" s="28">
        <v>8.9394288872862038E-3</v>
      </c>
      <c r="N57" s="97">
        <f t="shared" si="0"/>
        <v>-8.5946194740456339E-2</v>
      </c>
      <c r="Q57" s="27">
        <f t="shared" si="3"/>
        <v>0.70000000000000051</v>
      </c>
      <c r="R57" s="89">
        <v>3.1751264910492094E-3</v>
      </c>
      <c r="T57" s="27">
        <f t="shared" si="4"/>
        <v>0.70000000000000051</v>
      </c>
      <c r="U57" s="28">
        <v>5.8548632085999291E-3</v>
      </c>
      <c r="W57" s="27">
        <f t="shared" si="5"/>
        <v>0.70000000000000051</v>
      </c>
      <c r="X57" s="28">
        <v>4.2365477729593513E-3</v>
      </c>
      <c r="AA57" s="27">
        <f t="shared" si="6"/>
        <v>0.70000000000000051</v>
      </c>
      <c r="AB57" s="28">
        <v>3.1751264910492094E-3</v>
      </c>
      <c r="AD57" s="27">
        <f t="shared" si="7"/>
        <v>0.70000000000000051</v>
      </c>
      <c r="AE57" s="28">
        <v>3.1751264899058784E-3</v>
      </c>
      <c r="AG57" s="97">
        <f t="shared" si="1"/>
        <v>1.1433310895259119E-8</v>
      </c>
      <c r="AJ57" s="27">
        <f t="shared" si="12"/>
        <v>4.25</v>
      </c>
      <c r="AK57" s="28">
        <v>8.7399417801305463E-3</v>
      </c>
      <c r="AM57" s="27">
        <f t="shared" si="13"/>
        <v>4.25</v>
      </c>
      <c r="AN57" s="28" t="e">
        <v>#VALUE!</v>
      </c>
      <c r="AO57" s="28"/>
      <c r="AP57" s="97" t="e">
        <f t="shared" si="2"/>
        <v>#VALUE!</v>
      </c>
    </row>
    <row r="58" spans="2:42" ht="13.2" customHeight="1" x14ac:dyDescent="0.25">
      <c r="B58" s="27">
        <f t="shared" si="8"/>
        <v>4.375</v>
      </c>
      <c r="C58" s="28">
        <v>4.1858608800405955E-3</v>
      </c>
      <c r="E58" s="27">
        <f t="shared" si="9"/>
        <v>4.375</v>
      </c>
      <c r="F58" s="28">
        <v>3.8125933209745815E-3</v>
      </c>
      <c r="H58" s="27">
        <f t="shared" si="10"/>
        <v>4.375</v>
      </c>
      <c r="I58" s="28">
        <v>9.1466860915607826E-3</v>
      </c>
      <c r="K58" s="27">
        <f t="shared" si="11"/>
        <v>4.375</v>
      </c>
      <c r="L58" s="28">
        <v>9.156760254175134E-3</v>
      </c>
      <c r="N58" s="97">
        <f t="shared" si="0"/>
        <v>-0.10074162614351345</v>
      </c>
      <c r="Q58" s="27">
        <f t="shared" si="3"/>
        <v>0.75000000000000056</v>
      </c>
      <c r="R58" s="89">
        <v>3.1612371482739213E-3</v>
      </c>
      <c r="T58" s="27">
        <f t="shared" si="4"/>
        <v>0.75000000000000056</v>
      </c>
      <c r="U58" s="28">
        <v>5.8407931257492074E-3</v>
      </c>
      <c r="W58" s="27">
        <f t="shared" si="5"/>
        <v>0.75000000000000056</v>
      </c>
      <c r="X58" s="28">
        <v>4.2365477729593513E-3</v>
      </c>
      <c r="AA58" s="27">
        <f t="shared" si="6"/>
        <v>0.75000000000000056</v>
      </c>
      <c r="AB58" s="28">
        <v>3.1612371482739213E-3</v>
      </c>
      <c r="AD58" s="27">
        <f t="shared" si="7"/>
        <v>0.75000000000000056</v>
      </c>
      <c r="AE58" s="28">
        <v>3.1612371471354305E-3</v>
      </c>
      <c r="AG58" s="97">
        <f t="shared" si="1"/>
        <v>1.1384907773470676E-8</v>
      </c>
      <c r="AJ58" s="27">
        <f t="shared" si="12"/>
        <v>4.375</v>
      </c>
      <c r="AK58" s="28">
        <v>8.9697082498682648E-3</v>
      </c>
      <c r="AM58" s="27">
        <f t="shared" si="13"/>
        <v>4.375</v>
      </c>
      <c r="AN58" s="28" t="e">
        <v>#VALUE!</v>
      </c>
      <c r="AO58" s="28"/>
      <c r="AP58" s="97" t="e">
        <f t="shared" si="2"/>
        <v>#VALUE!</v>
      </c>
    </row>
    <row r="59" spans="2:42" ht="13.2" customHeight="1" x14ac:dyDescent="0.25">
      <c r="B59" s="27">
        <f t="shared" si="8"/>
        <v>4.5</v>
      </c>
      <c r="C59" s="28">
        <v>4.4253690351942383E-3</v>
      </c>
      <c r="E59" s="27">
        <f t="shared" si="9"/>
        <v>4.5</v>
      </c>
      <c r="F59" s="28">
        <v>4.0236446197370566E-3</v>
      </c>
      <c r="H59" s="27">
        <f t="shared" si="10"/>
        <v>4.5</v>
      </c>
      <c r="I59" s="28">
        <v>9.3625379153093897E-3</v>
      </c>
      <c r="K59" s="27">
        <f t="shared" si="11"/>
        <v>4.5</v>
      </c>
      <c r="L59" s="28">
        <v>9.3740916210640953E-3</v>
      </c>
      <c r="N59" s="97">
        <f t="shared" si="0"/>
        <v>-0.11553705754705629</v>
      </c>
      <c r="Q59" s="27">
        <f t="shared" si="3"/>
        <v>0.8000000000000006</v>
      </c>
      <c r="R59" s="89">
        <v>3.2345083351390429E-3</v>
      </c>
      <c r="T59" s="27">
        <f t="shared" si="4"/>
        <v>0.8000000000000006</v>
      </c>
      <c r="U59" s="28">
        <v>5.8346502173501858E-3</v>
      </c>
      <c r="W59" s="27">
        <f t="shared" si="5"/>
        <v>0.8000000000000006</v>
      </c>
      <c r="X59" s="28">
        <v>4.2651918710269613E-3</v>
      </c>
      <c r="AA59" s="27">
        <f t="shared" si="6"/>
        <v>0.8000000000000006</v>
      </c>
      <c r="AB59" s="28">
        <v>3.2345083351390429E-3</v>
      </c>
      <c r="AD59" s="27">
        <f t="shared" si="7"/>
        <v>0.8000000000000006</v>
      </c>
      <c r="AE59" s="28">
        <v>3.234508333987873E-3</v>
      </c>
      <c r="AG59" s="97">
        <f t="shared" si="1"/>
        <v>1.1511698712329821E-8</v>
      </c>
      <c r="AJ59" s="27">
        <f t="shared" si="12"/>
        <v>4.5</v>
      </c>
      <c r="AK59" s="28">
        <v>9.1994747196059677E-3</v>
      </c>
      <c r="AM59" s="27">
        <f t="shared" si="13"/>
        <v>4.5</v>
      </c>
      <c r="AN59" s="28" t="e">
        <v>#VALUE!</v>
      </c>
      <c r="AO59" s="28"/>
      <c r="AP59" s="97" t="e">
        <f t="shared" si="2"/>
        <v>#VALUE!</v>
      </c>
    </row>
    <row r="60" spans="2:42" ht="13.2" customHeight="1" x14ac:dyDescent="0.25">
      <c r="B60" s="27">
        <f t="shared" si="8"/>
        <v>4.625</v>
      </c>
      <c r="C60" s="28">
        <v>4.6680612289080629E-3</v>
      </c>
      <c r="E60" s="27">
        <f t="shared" si="9"/>
        <v>4.625</v>
      </c>
      <c r="F60" s="28">
        <v>4.2346959184995109E-3</v>
      </c>
      <c r="H60" s="27">
        <f t="shared" si="10"/>
        <v>4.625</v>
      </c>
      <c r="I60" s="28">
        <v>9.5783897390579967E-3</v>
      </c>
      <c r="K60" s="27">
        <f t="shared" si="11"/>
        <v>4.625</v>
      </c>
      <c r="L60" s="28">
        <v>9.5914229879530445E-3</v>
      </c>
      <c r="N60" s="97">
        <f t="shared" si="0"/>
        <v>-0.13033248895047769</v>
      </c>
      <c r="Q60" s="27">
        <f t="shared" si="3"/>
        <v>0.85000000000000064</v>
      </c>
      <c r="R60" s="89">
        <v>3.3200364714848461E-3</v>
      </c>
      <c r="T60" s="27">
        <f t="shared" si="4"/>
        <v>0.85000000000000064</v>
      </c>
      <c r="U60" s="28">
        <v>5.8290901894255537E-3</v>
      </c>
      <c r="W60" s="27">
        <f t="shared" si="5"/>
        <v>0.85000000000000064</v>
      </c>
      <c r="X60" s="28">
        <v>4.2978640453853285E-3</v>
      </c>
      <c r="AA60" s="27">
        <f t="shared" si="6"/>
        <v>0.85000000000000064</v>
      </c>
      <c r="AB60" s="28">
        <v>3.3200364714848461E-3</v>
      </c>
      <c r="AD60" s="27">
        <f t="shared" si="7"/>
        <v>0.85000000000000064</v>
      </c>
      <c r="AE60" s="28">
        <v>3.320036470318533E-3</v>
      </c>
      <c r="AG60" s="97">
        <f t="shared" si="1"/>
        <v>1.1663131398165216E-8</v>
      </c>
      <c r="AJ60" s="27">
        <f t="shared" si="12"/>
        <v>4.625</v>
      </c>
      <c r="AK60" s="28">
        <v>9.4292411893436723E-3</v>
      </c>
      <c r="AM60" s="27">
        <f t="shared" si="13"/>
        <v>4.625</v>
      </c>
      <c r="AN60" s="28" t="e">
        <v>#VALUE!</v>
      </c>
      <c r="AO60" s="28"/>
      <c r="AP60" s="97" t="e">
        <f t="shared" si="2"/>
        <v>#VALUE!</v>
      </c>
    </row>
    <row r="61" spans="2:42" ht="13.2" customHeight="1" x14ac:dyDescent="0.25">
      <c r="B61" s="27">
        <f t="shared" si="8"/>
        <v>4.75</v>
      </c>
      <c r="C61" s="28">
        <v>4.9131493111895788E-3</v>
      </c>
      <c r="E61" s="27">
        <f t="shared" si="9"/>
        <v>4.75</v>
      </c>
      <c r="F61" s="28">
        <v>4.4457472172619609E-3</v>
      </c>
      <c r="H61" s="27">
        <f t="shared" si="10"/>
        <v>4.75</v>
      </c>
      <c r="I61" s="28">
        <v>9.7942415628066107E-3</v>
      </c>
      <c r="K61" s="27">
        <f t="shared" si="11"/>
        <v>4.75</v>
      </c>
      <c r="L61" s="28">
        <v>9.8087543548419937E-3</v>
      </c>
      <c r="N61" s="97">
        <f t="shared" si="0"/>
        <v>-0.14512792035382971</v>
      </c>
      <c r="Q61" s="27">
        <f t="shared" si="3"/>
        <v>0.90000000000000069</v>
      </c>
      <c r="R61" s="89">
        <v>3.4055646078306493E-3</v>
      </c>
      <c r="T61" s="27">
        <f t="shared" si="4"/>
        <v>0.90000000000000069</v>
      </c>
      <c r="U61" s="28">
        <v>5.8235301615009224E-3</v>
      </c>
      <c r="W61" s="27">
        <f t="shared" si="5"/>
        <v>0.90000000000000069</v>
      </c>
      <c r="X61" s="28">
        <v>4.3305362197436957E-3</v>
      </c>
      <c r="AA61" s="27">
        <f t="shared" si="6"/>
        <v>0.90000000000000069</v>
      </c>
      <c r="AB61" s="28">
        <v>3.4055646078306493E-3</v>
      </c>
      <c r="AD61" s="27">
        <f t="shared" si="7"/>
        <v>0.90000000000000069</v>
      </c>
      <c r="AE61" s="28">
        <v>3.4055646066491925E-3</v>
      </c>
      <c r="AG61" s="97">
        <f t="shared" si="1"/>
        <v>1.1814568420809302E-8</v>
      </c>
      <c r="AJ61" s="27">
        <f t="shared" si="12"/>
        <v>4.75</v>
      </c>
      <c r="AK61" s="28">
        <v>9.6590076590813683E-3</v>
      </c>
      <c r="AM61" s="27">
        <f t="shared" si="13"/>
        <v>4.75</v>
      </c>
      <c r="AN61" s="28" t="e">
        <v>#VALUE!</v>
      </c>
      <c r="AO61" s="28"/>
      <c r="AP61" s="97" t="e">
        <f t="shared" si="2"/>
        <v>#VALUE!</v>
      </c>
    </row>
    <row r="62" spans="2:42" ht="13.2" customHeight="1" x14ac:dyDescent="0.25">
      <c r="B62" s="27">
        <f t="shared" si="8"/>
        <v>4.875</v>
      </c>
      <c r="C62" s="28">
        <v>5.1599259679429221E-3</v>
      </c>
      <c r="E62" s="27">
        <f t="shared" si="9"/>
        <v>4.875</v>
      </c>
      <c r="F62" s="28">
        <v>4.6567985160244352E-3</v>
      </c>
      <c r="H62" s="27">
        <f t="shared" si="10"/>
        <v>4.875</v>
      </c>
      <c r="I62" s="28">
        <v>1.0010093386555249E-2</v>
      </c>
      <c r="K62" s="27">
        <f t="shared" si="11"/>
        <v>4.875</v>
      </c>
      <c r="L62" s="28">
        <v>1.0026085721730926E-2</v>
      </c>
      <c r="N62" s="97">
        <f t="shared" si="0"/>
        <v>-0.15992335175676539</v>
      </c>
      <c r="Q62" s="27">
        <f t="shared" si="3"/>
        <v>0.95000000000000073</v>
      </c>
      <c r="R62" s="89">
        <v>3.4910927441764521E-3</v>
      </c>
      <c r="T62" s="27">
        <f t="shared" si="4"/>
        <v>0.95000000000000073</v>
      </c>
      <c r="U62" s="28">
        <v>5.8179701335762902E-3</v>
      </c>
      <c r="W62" s="27">
        <f t="shared" si="5"/>
        <v>0.95000000000000073</v>
      </c>
      <c r="X62" s="28">
        <v>4.363208394102063E-3</v>
      </c>
      <c r="AA62" s="27">
        <f t="shared" si="6"/>
        <v>0.95000000000000073</v>
      </c>
      <c r="AB62" s="28">
        <v>3.4910927441764521E-3</v>
      </c>
      <c r="AD62" s="27">
        <f t="shared" si="7"/>
        <v>0.95000000000000073</v>
      </c>
      <c r="AE62" s="28">
        <v>3.4910927429798524E-3</v>
      </c>
      <c r="AG62" s="97">
        <f t="shared" si="1"/>
        <v>1.1965996769836007E-8</v>
      </c>
      <c r="AJ62" s="27">
        <f t="shared" si="12"/>
        <v>4.875</v>
      </c>
      <c r="AK62" s="28">
        <v>9.8887741288190764E-3</v>
      </c>
      <c r="AM62" s="27">
        <f t="shared" si="13"/>
        <v>4.875</v>
      </c>
      <c r="AN62" s="28" t="e">
        <v>#VALUE!</v>
      </c>
      <c r="AO62" s="28"/>
      <c r="AP62" s="97" t="e">
        <f t="shared" si="2"/>
        <v>#VALUE!</v>
      </c>
    </row>
    <row r="63" spans="2:42" ht="13.2" customHeight="1" x14ac:dyDescent="0.25">
      <c r="B63" s="27">
        <f t="shared" si="8"/>
        <v>5</v>
      </c>
      <c r="C63" s="28">
        <v>5.4077546164818229E-3</v>
      </c>
      <c r="E63" s="27">
        <f t="shared" si="9"/>
        <v>5</v>
      </c>
      <c r="F63" s="28">
        <v>4.867849814786893E-3</v>
      </c>
      <c r="H63" s="27">
        <f t="shared" si="10"/>
        <v>5</v>
      </c>
      <c r="I63" s="28">
        <v>1.0225945210303863E-2</v>
      </c>
      <c r="K63" s="27">
        <f t="shared" si="11"/>
        <v>5</v>
      </c>
      <c r="L63" s="28">
        <v>1.024341708861987E-2</v>
      </c>
      <c r="N63" s="97">
        <f t="shared" si="0"/>
        <v>-0.17471878316006537</v>
      </c>
      <c r="Q63" s="27">
        <f t="shared" si="3"/>
        <v>1.0000000000000007</v>
      </c>
      <c r="R63" s="89">
        <v>3.5766208805222549E-3</v>
      </c>
      <c r="T63" s="27">
        <f t="shared" si="4"/>
        <v>1.0000000000000007</v>
      </c>
      <c r="U63" s="28">
        <v>5.8124101056516581E-3</v>
      </c>
      <c r="W63" s="27">
        <f t="shared" si="5"/>
        <v>1.0000000000000007</v>
      </c>
      <c r="X63" s="28">
        <v>4.3958805684604302E-3</v>
      </c>
      <c r="AA63" s="27">
        <f t="shared" si="6"/>
        <v>1.0000000000000007</v>
      </c>
      <c r="AB63" s="28">
        <v>3.5766208805222549E-3</v>
      </c>
      <c r="AD63" s="27">
        <f t="shared" si="7"/>
        <v>1.0000000000000007</v>
      </c>
      <c r="AE63" s="28">
        <v>3.5766208793105124E-3</v>
      </c>
      <c r="AG63" s="97">
        <f t="shared" si="1"/>
        <v>1.2117425118862712E-8</v>
      </c>
      <c r="AJ63" s="27">
        <f t="shared" si="12"/>
        <v>5</v>
      </c>
      <c r="AK63" s="28">
        <v>1.0118540598556779E-2</v>
      </c>
      <c r="AM63" s="27">
        <f t="shared" si="13"/>
        <v>5</v>
      </c>
      <c r="AN63" s="28" t="e">
        <v>#VALUE!</v>
      </c>
      <c r="AO63" s="28"/>
      <c r="AP63" s="97" t="e">
        <f t="shared" si="2"/>
        <v>#VALUE!</v>
      </c>
    </row>
    <row r="64" spans="2:42" ht="13.2" customHeight="1" x14ac:dyDescent="0.25">
      <c r="B64" s="27">
        <f t="shared" si="8"/>
        <v>5.125</v>
      </c>
      <c r="C64" s="28">
        <v>5.6560300229996033E-3</v>
      </c>
      <c r="E64" s="27">
        <f t="shared" si="9"/>
        <v>5.125</v>
      </c>
      <c r="F64" s="28">
        <v>5.0974307223843095E-3</v>
      </c>
      <c r="H64" s="27">
        <f t="shared" si="10"/>
        <v>5.125</v>
      </c>
      <c r="I64" s="28">
        <v>1.0422041212477206E-2</v>
      </c>
      <c r="K64" s="27">
        <f t="shared" si="11"/>
        <v>5.125</v>
      </c>
      <c r="L64" s="28">
        <v>1.0441027220524722E-2</v>
      </c>
      <c r="N64" s="97">
        <f t="shared" si="0"/>
        <v>-0.18986008047516129</v>
      </c>
      <c r="Q64" s="27">
        <f t="shared" si="3"/>
        <v>1.0500000000000007</v>
      </c>
      <c r="R64" s="89">
        <v>3.6452156842181498E-3</v>
      </c>
      <c r="T64" s="27">
        <f t="shared" si="4"/>
        <v>1.0500000000000007</v>
      </c>
      <c r="U64" s="28">
        <v>5.9627306830426982E-3</v>
      </c>
      <c r="W64" s="27">
        <f t="shared" si="5"/>
        <v>1.0500000000000007</v>
      </c>
      <c r="X64" s="28">
        <v>4.4285527428187975E-3</v>
      </c>
      <c r="AA64" s="27">
        <f t="shared" si="6"/>
        <v>1.0500000000000007</v>
      </c>
      <c r="AB64" s="28">
        <v>3.6452156842181498E-3</v>
      </c>
      <c r="AD64" s="27">
        <f t="shared" si="7"/>
        <v>1.0500000000000007</v>
      </c>
      <c r="AE64" s="28">
        <v>3.6452156829138343E-3</v>
      </c>
      <c r="AG64" s="97">
        <f t="shared" si="1"/>
        <v>1.3043155965009046E-8</v>
      </c>
      <c r="AJ64" s="27">
        <f t="shared" si="12"/>
        <v>5.125</v>
      </c>
      <c r="AK64" s="28">
        <v>1.0344358950093602E-2</v>
      </c>
      <c r="AM64" s="27">
        <f t="shared" si="13"/>
        <v>5.125</v>
      </c>
      <c r="AN64" s="28" t="e">
        <v>#VALUE!</v>
      </c>
      <c r="AO64" s="28"/>
      <c r="AP64" s="97" t="e">
        <f t="shared" si="2"/>
        <v>#VALUE!</v>
      </c>
    </row>
    <row r="65" spans="2:42" ht="13.2" customHeight="1" x14ac:dyDescent="0.25">
      <c r="B65" s="27">
        <f t="shared" si="8"/>
        <v>5.25</v>
      </c>
      <c r="C65" s="28">
        <v>5.9040481842414679E-3</v>
      </c>
      <c r="E65" s="27">
        <f t="shared" si="9"/>
        <v>5.25</v>
      </c>
      <c r="F65" s="28">
        <v>5.3287922530529559E-3</v>
      </c>
      <c r="H65" s="27">
        <f t="shared" si="10"/>
        <v>5.25</v>
      </c>
      <c r="I65" s="28">
        <v>1.0616238757322019E-2</v>
      </c>
      <c r="K65" s="27">
        <f t="shared" si="11"/>
        <v>5.25</v>
      </c>
      <c r="L65" s="28">
        <v>1.0636742218737397E-2</v>
      </c>
      <c r="N65" s="97">
        <f t="shared" si="0"/>
        <v>-0.20503461415377969</v>
      </c>
      <c r="Q65" s="27">
        <f t="shared" si="3"/>
        <v>1.1000000000000008</v>
      </c>
      <c r="R65" s="89">
        <v>3.7074205510650234E-3</v>
      </c>
      <c r="T65" s="27">
        <f t="shared" si="4"/>
        <v>1.1000000000000008</v>
      </c>
      <c r="U65" s="28">
        <v>6.1322365657033385E-3</v>
      </c>
      <c r="W65" s="27">
        <f t="shared" si="5"/>
        <v>1.1000000000000008</v>
      </c>
      <c r="X65" s="28">
        <v>4.4612249171771656E-3</v>
      </c>
      <c r="AA65" s="27">
        <f t="shared" si="6"/>
        <v>1.1000000000000008</v>
      </c>
      <c r="AB65" s="28">
        <v>3.7074205510650234E-3</v>
      </c>
      <c r="AD65" s="27">
        <f t="shared" si="7"/>
        <v>1.1000000000000008</v>
      </c>
      <c r="AE65" s="28">
        <v>3.7074205496389154E-3</v>
      </c>
      <c r="AG65" s="97">
        <f t="shared" si="1"/>
        <v>1.4261079296640222E-8</v>
      </c>
      <c r="AJ65" s="27">
        <f t="shared" si="12"/>
        <v>5.25</v>
      </c>
      <c r="AK65" s="28">
        <v>1.0569797902884391E-2</v>
      </c>
      <c r="AM65" s="27">
        <f t="shared" si="13"/>
        <v>5.25</v>
      </c>
      <c r="AN65" s="28" t="e">
        <v>#VALUE!</v>
      </c>
      <c r="AO65" s="28"/>
      <c r="AP65" s="97" t="e">
        <f t="shared" si="2"/>
        <v>#VALUE!</v>
      </c>
    </row>
    <row r="66" spans="2:42" ht="13.2" customHeight="1" x14ac:dyDescent="0.25">
      <c r="B66" s="27">
        <f t="shared" si="8"/>
        <v>5.375</v>
      </c>
      <c r="C66" s="28">
        <v>6.1511209967892132E-3</v>
      </c>
      <c r="E66" s="27">
        <f t="shared" si="9"/>
        <v>5.375</v>
      </c>
      <c r="F66" s="28">
        <v>5.5601537837215989E-3</v>
      </c>
      <c r="H66" s="27">
        <f t="shared" si="10"/>
        <v>5.375</v>
      </c>
      <c r="I66" s="28">
        <v>1.0810436302166822E-2</v>
      </c>
      <c r="K66" s="27">
        <f t="shared" si="11"/>
        <v>5.375</v>
      </c>
      <c r="L66" s="28">
        <v>1.0832457216950081E-2</v>
      </c>
      <c r="N66" s="97">
        <f t="shared" si="0"/>
        <v>-0.22020914783258891</v>
      </c>
      <c r="Q66" s="27">
        <f t="shared" si="3"/>
        <v>1.1500000000000008</v>
      </c>
      <c r="R66" s="89">
        <v>3.7696254179118969E-3</v>
      </c>
      <c r="T66" s="27">
        <f t="shared" si="4"/>
        <v>1.1500000000000008</v>
      </c>
      <c r="U66" s="28">
        <v>6.3017424483639787E-3</v>
      </c>
      <c r="W66" s="27">
        <f t="shared" si="5"/>
        <v>1.1500000000000008</v>
      </c>
      <c r="X66" s="28">
        <v>4.4938970915355328E-3</v>
      </c>
      <c r="AA66" s="27">
        <f t="shared" si="6"/>
        <v>1.1500000000000008</v>
      </c>
      <c r="AB66" s="28">
        <v>3.7696254179118969E-3</v>
      </c>
      <c r="AD66" s="27">
        <f t="shared" si="7"/>
        <v>1.1500000000000008</v>
      </c>
      <c r="AE66" s="28">
        <v>3.7696254163639966E-3</v>
      </c>
      <c r="AG66" s="97">
        <f t="shared" si="1"/>
        <v>1.5479002628271399E-8</v>
      </c>
      <c r="AJ66" s="27">
        <f t="shared" si="12"/>
        <v>5.375</v>
      </c>
      <c r="AK66" s="28">
        <v>1.079523685567519E-2</v>
      </c>
      <c r="AM66" s="27">
        <f t="shared" si="13"/>
        <v>5.375</v>
      </c>
      <c r="AN66" s="28" t="e">
        <v>#VALUE!</v>
      </c>
      <c r="AO66" s="28"/>
      <c r="AP66" s="97" t="e">
        <f t="shared" si="2"/>
        <v>#VALUE!</v>
      </c>
    </row>
    <row r="67" spans="2:42" ht="13.2" customHeight="1" x14ac:dyDescent="0.25">
      <c r="B67" s="27">
        <f t="shared" si="8"/>
        <v>5.5</v>
      </c>
      <c r="C67" s="28">
        <v>6.3966228866483479E-3</v>
      </c>
      <c r="E67" s="27">
        <f t="shared" si="9"/>
        <v>5.5</v>
      </c>
      <c r="F67" s="28">
        <v>5.791515314390267E-3</v>
      </c>
      <c r="H67" s="27">
        <f t="shared" si="10"/>
        <v>5.5</v>
      </c>
      <c r="I67" s="28">
        <v>1.1004633847011639E-2</v>
      </c>
      <c r="K67" s="27">
        <f t="shared" si="11"/>
        <v>5.5</v>
      </c>
      <c r="L67" s="28">
        <v>1.1028172215162764E-2</v>
      </c>
      <c r="N67" s="97">
        <f t="shared" si="0"/>
        <v>-0.235383681511242</v>
      </c>
      <c r="Q67" s="27">
        <f t="shared" si="3"/>
        <v>1.2000000000000008</v>
      </c>
      <c r="R67" s="89">
        <v>3.83183028475877E-3</v>
      </c>
      <c r="T67" s="27">
        <f t="shared" si="4"/>
        <v>1.2000000000000008</v>
      </c>
      <c r="U67" s="28">
        <v>6.4712483310246189E-3</v>
      </c>
      <c r="W67" s="27">
        <f t="shared" si="5"/>
        <v>1.2000000000000008</v>
      </c>
      <c r="X67" s="28">
        <v>4.5265692658939E-3</v>
      </c>
      <c r="AA67" s="27">
        <f t="shared" si="6"/>
        <v>1.2000000000000008</v>
      </c>
      <c r="AB67" s="28">
        <v>3.83183028475877E-3</v>
      </c>
      <c r="AD67" s="27">
        <f t="shared" si="7"/>
        <v>1.2000000000000008</v>
      </c>
      <c r="AE67" s="28">
        <v>3.8318302830890783E-3</v>
      </c>
      <c r="AG67" s="97">
        <f t="shared" si="1"/>
        <v>1.6696917286285196E-8</v>
      </c>
      <c r="AJ67" s="27">
        <f t="shared" si="12"/>
        <v>5.5</v>
      </c>
      <c r="AK67" s="28">
        <v>1.1020675808465974E-2</v>
      </c>
      <c r="AM67" s="27">
        <f t="shared" si="13"/>
        <v>5.5</v>
      </c>
      <c r="AN67" s="28" t="e">
        <v>#VALUE!</v>
      </c>
      <c r="AO67" s="28"/>
      <c r="AP67" s="97" t="e">
        <f t="shared" si="2"/>
        <v>#VALUE!</v>
      </c>
    </row>
    <row r="68" spans="2:42" ht="13.2" customHeight="1" x14ac:dyDescent="0.25">
      <c r="B68" s="27">
        <f t="shared" si="8"/>
        <v>5.625</v>
      </c>
      <c r="C68" s="28">
        <v>6.6399838864016339E-3</v>
      </c>
      <c r="E68" s="27">
        <f t="shared" si="9"/>
        <v>5.625</v>
      </c>
      <c r="F68" s="28">
        <v>6.0228768450589143E-3</v>
      </c>
      <c r="H68" s="27">
        <f t="shared" si="10"/>
        <v>5.625</v>
      </c>
      <c r="I68" s="28">
        <v>1.119883139185643E-2</v>
      </c>
      <c r="K68" s="27">
        <f t="shared" si="11"/>
        <v>5.625</v>
      </c>
      <c r="L68" s="28">
        <v>1.1223887213375451E-2</v>
      </c>
      <c r="N68" s="97">
        <f t="shared" si="0"/>
        <v>-0.25055821519020738</v>
      </c>
      <c r="Q68" s="27">
        <f t="shared" si="3"/>
        <v>1.2500000000000009</v>
      </c>
      <c r="R68" s="89">
        <v>3.8940351516056435E-3</v>
      </c>
      <c r="T68" s="27">
        <f t="shared" si="4"/>
        <v>1.2500000000000009</v>
      </c>
      <c r="U68" s="28">
        <v>6.6407542136852592E-3</v>
      </c>
      <c r="W68" s="27">
        <f t="shared" si="5"/>
        <v>1.2500000000000009</v>
      </c>
      <c r="X68" s="28">
        <v>4.5592414402522673E-3</v>
      </c>
      <c r="AA68" s="27">
        <f t="shared" si="6"/>
        <v>1.2500000000000009</v>
      </c>
      <c r="AB68" s="28">
        <v>3.8940351516056435E-3</v>
      </c>
      <c r="AD68" s="27">
        <f t="shared" si="7"/>
        <v>1.2500000000000009</v>
      </c>
      <c r="AE68" s="28">
        <v>3.8940351498141595E-3</v>
      </c>
      <c r="AG68" s="97">
        <f t="shared" si="1"/>
        <v>1.7914840617916372E-8</v>
      </c>
      <c r="AJ68" s="27">
        <f t="shared" si="12"/>
        <v>5.625</v>
      </c>
      <c r="AK68" s="28">
        <v>1.124611476125679E-2</v>
      </c>
      <c r="AM68" s="27">
        <f t="shared" si="13"/>
        <v>5.625</v>
      </c>
      <c r="AN68" s="28" t="e">
        <v>#VALUE!</v>
      </c>
      <c r="AO68" s="28"/>
      <c r="AP68" s="97" t="e">
        <f t="shared" si="2"/>
        <v>#VALUE!</v>
      </c>
    </row>
    <row r="69" spans="2:42" ht="13.2" customHeight="1" x14ac:dyDescent="0.25">
      <c r="B69" s="27">
        <f t="shared" si="8"/>
        <v>5.75</v>
      </c>
      <c r="C69" s="28">
        <v>6.8806835910159639E-3</v>
      </c>
      <c r="E69" s="27">
        <f t="shared" si="9"/>
        <v>5.75</v>
      </c>
      <c r="F69" s="28">
        <v>6.2542383757275503E-3</v>
      </c>
      <c r="H69" s="27">
        <f t="shared" si="10"/>
        <v>5.75</v>
      </c>
      <c r="I69" s="28">
        <v>1.1393028936701237E-2</v>
      </c>
      <c r="K69" s="27">
        <f t="shared" si="11"/>
        <v>5.75</v>
      </c>
      <c r="L69" s="28">
        <v>1.1419602211588147E-2</v>
      </c>
      <c r="N69" s="97">
        <f t="shared" si="0"/>
        <v>-0.26573274886910331</v>
      </c>
      <c r="Q69" s="27">
        <f t="shared" si="3"/>
        <v>1.3000000000000009</v>
      </c>
      <c r="R69" s="89">
        <v>4.0053181872745152E-3</v>
      </c>
      <c r="T69" s="27">
        <f t="shared" si="4"/>
        <v>1.3000000000000009</v>
      </c>
      <c r="U69" s="28">
        <v>6.8102600963459003E-3</v>
      </c>
      <c r="W69" s="27">
        <f t="shared" si="5"/>
        <v>1.3000000000000009</v>
      </c>
      <c r="X69" s="28">
        <v>4.5919136146106345E-3</v>
      </c>
      <c r="AA69" s="27">
        <f t="shared" si="6"/>
        <v>1.3000000000000009</v>
      </c>
      <c r="AB69" s="28">
        <v>4.0053181872745152E-3</v>
      </c>
      <c r="AD69" s="27">
        <f t="shared" si="7"/>
        <v>1.3000000000000009</v>
      </c>
      <c r="AE69" s="28">
        <v>4.0025962293968433E-3</v>
      </c>
      <c r="AG69" s="97">
        <f t="shared" si="1"/>
        <v>2.7219578776719461E-2</v>
      </c>
      <c r="AJ69" s="27">
        <f t="shared" si="12"/>
        <v>5.75</v>
      </c>
      <c r="AK69" s="28">
        <v>1.1471553714047573E-2</v>
      </c>
      <c r="AM69" s="27">
        <f t="shared" si="13"/>
        <v>5.75</v>
      </c>
      <c r="AN69" s="28" t="e">
        <v>#VALUE!</v>
      </c>
      <c r="AO69" s="28"/>
      <c r="AP69" s="97" t="e">
        <f t="shared" si="2"/>
        <v>#VALUE!</v>
      </c>
    </row>
    <row r="70" spans="2:42" ht="13.2" customHeight="1" x14ac:dyDescent="0.25">
      <c r="B70" s="27">
        <f t="shared" si="8"/>
        <v>5.875</v>
      </c>
      <c r="C70" s="28">
        <v>7.1182458852483135E-3</v>
      </c>
      <c r="E70" s="27">
        <f t="shared" si="9"/>
        <v>5.875</v>
      </c>
      <c r="F70" s="28">
        <v>6.4855999063962028E-3</v>
      </c>
      <c r="H70" s="27">
        <f t="shared" si="10"/>
        <v>5.875</v>
      </c>
      <c r="I70" s="28">
        <v>1.1587226481546059E-2</v>
      </c>
      <c r="K70" s="27">
        <f t="shared" si="11"/>
        <v>5.875</v>
      </c>
      <c r="L70" s="28">
        <v>1.1615317209800833E-2</v>
      </c>
      <c r="N70" s="97">
        <f t="shared" si="0"/>
        <v>-0.28090728254773906</v>
      </c>
      <c r="Q70" s="27">
        <f t="shared" si="3"/>
        <v>1.350000000000001</v>
      </c>
      <c r="R70" s="89">
        <v>4.1218064832729915E-3</v>
      </c>
      <c r="T70" s="27">
        <f t="shared" si="4"/>
        <v>1.350000000000001</v>
      </c>
      <c r="U70" s="28">
        <v>6.9797659790065405E-3</v>
      </c>
      <c r="W70" s="27">
        <f t="shared" si="5"/>
        <v>1.350000000000001</v>
      </c>
      <c r="X70" s="28">
        <v>4.6245857889690017E-3</v>
      </c>
      <c r="AA70" s="27">
        <f t="shared" si="6"/>
        <v>1.350000000000001</v>
      </c>
      <c r="AB70" s="28">
        <v>4.1218064832729915E-3</v>
      </c>
      <c r="AD70" s="27">
        <f t="shared" si="7"/>
        <v>1.350000000000001</v>
      </c>
      <c r="AE70" s="28">
        <v>4.1160738770098775E-3</v>
      </c>
      <c r="AG70" s="97">
        <f t="shared" si="1"/>
        <v>5.7326062631139763E-2</v>
      </c>
      <c r="AJ70" s="27">
        <f t="shared" si="12"/>
        <v>5.875</v>
      </c>
      <c r="AK70" s="28">
        <v>1.1696992666838362E-2</v>
      </c>
      <c r="AM70" s="27">
        <f t="shared" si="13"/>
        <v>5.875</v>
      </c>
      <c r="AN70" s="28" t="e">
        <v>#VALUE!</v>
      </c>
      <c r="AO70" s="28"/>
      <c r="AP70" s="97" t="e">
        <f t="shared" si="2"/>
        <v>#VALUE!</v>
      </c>
    </row>
    <row r="71" spans="2:42" ht="13.2" customHeight="1" x14ac:dyDescent="0.25">
      <c r="B71" s="27">
        <f t="shared" si="8"/>
        <v>6</v>
      </c>
      <c r="C71" s="28">
        <v>7.3522343301258494E-3</v>
      </c>
      <c r="E71" s="27">
        <f t="shared" si="9"/>
        <v>6</v>
      </c>
      <c r="F71" s="28">
        <v>6.7169614370648527E-3</v>
      </c>
      <c r="H71" s="27">
        <f t="shared" si="10"/>
        <v>6</v>
      </c>
      <c r="I71" s="28">
        <v>1.1781424026390845E-2</v>
      </c>
      <c r="K71" s="27">
        <f t="shared" si="11"/>
        <v>6</v>
      </c>
      <c r="L71" s="28">
        <v>1.1811032208013508E-2</v>
      </c>
      <c r="N71" s="97">
        <f t="shared" si="0"/>
        <v>-0.29608181622663499</v>
      </c>
      <c r="Q71" s="27">
        <f t="shared" si="3"/>
        <v>1.400000000000001</v>
      </c>
      <c r="R71" s="89">
        <v>4.2382947792714678E-3</v>
      </c>
      <c r="T71" s="27">
        <f t="shared" si="4"/>
        <v>1.400000000000001</v>
      </c>
      <c r="U71" s="28">
        <v>7.1492718616671808E-3</v>
      </c>
      <c r="W71" s="27">
        <f t="shared" si="5"/>
        <v>1.400000000000001</v>
      </c>
      <c r="X71" s="28">
        <v>4.657257963327369E-3</v>
      </c>
      <c r="AA71" s="27">
        <f t="shared" si="6"/>
        <v>1.400000000000001</v>
      </c>
      <c r="AB71" s="28">
        <v>4.2382947792714678E-3</v>
      </c>
      <c r="AD71" s="27">
        <f t="shared" si="7"/>
        <v>1.400000000000001</v>
      </c>
      <c r="AE71" s="28">
        <v>4.2295515246229126E-3</v>
      </c>
      <c r="AG71" s="97">
        <f t="shared" si="1"/>
        <v>8.7432546485551391E-2</v>
      </c>
      <c r="AJ71" s="27">
        <f t="shared" si="12"/>
        <v>6</v>
      </c>
      <c r="AK71" s="28">
        <v>1.1922431619629166E-2</v>
      </c>
      <c r="AM71" s="27">
        <f t="shared" si="13"/>
        <v>6</v>
      </c>
      <c r="AN71" s="28" t="e">
        <v>#VALUE!</v>
      </c>
      <c r="AO71" s="28"/>
      <c r="AP71" s="97" t="e">
        <f t="shared" si="2"/>
        <v>#VALUE!</v>
      </c>
    </row>
    <row r="72" spans="2:42" ht="13.2" customHeight="1" x14ac:dyDescent="0.25">
      <c r="B72" s="27">
        <f t="shared" si="8"/>
        <v>6.125</v>
      </c>
      <c r="C72" s="28">
        <v>7.582375929485163E-3</v>
      </c>
      <c r="E72" s="27">
        <f t="shared" si="9"/>
        <v>6.125</v>
      </c>
      <c r="F72" s="28">
        <v>6.9483229677334939E-3</v>
      </c>
      <c r="H72" s="27">
        <f t="shared" si="10"/>
        <v>6.125</v>
      </c>
      <c r="I72" s="28">
        <v>1.1975621571235663E-2</v>
      </c>
      <c r="K72" s="27">
        <f t="shared" si="11"/>
        <v>6.125</v>
      </c>
      <c r="L72" s="28">
        <v>1.2006747206226187E-2</v>
      </c>
      <c r="N72" s="97">
        <f t="shared" si="0"/>
        <v>-0.3112563499052361</v>
      </c>
      <c r="Q72" s="27">
        <f t="shared" si="3"/>
        <v>1.4500000000000011</v>
      </c>
      <c r="R72" s="89">
        <v>4.354783075269944E-3</v>
      </c>
      <c r="T72" s="27">
        <f t="shared" si="4"/>
        <v>1.4500000000000011</v>
      </c>
      <c r="U72" s="28">
        <v>7.318777744327821E-3</v>
      </c>
      <c r="W72" s="27">
        <f t="shared" si="5"/>
        <v>1.4500000000000011</v>
      </c>
      <c r="X72" s="28">
        <v>4.6899301376857362E-3</v>
      </c>
      <c r="AA72" s="27">
        <f t="shared" si="6"/>
        <v>1.4500000000000011</v>
      </c>
      <c r="AB72" s="28">
        <v>4.354783075269944E-3</v>
      </c>
      <c r="AD72" s="27">
        <f t="shared" si="7"/>
        <v>1.4500000000000011</v>
      </c>
      <c r="AE72" s="28">
        <v>4.3430291722359468E-3</v>
      </c>
      <c r="AG72" s="97">
        <f t="shared" si="1"/>
        <v>0.11753903033997169</v>
      </c>
      <c r="AJ72" s="27">
        <f t="shared" si="12"/>
        <v>6.125</v>
      </c>
      <c r="AK72" s="28">
        <v>1.2147870572419962E-2</v>
      </c>
      <c r="AM72" s="27">
        <f t="shared" si="13"/>
        <v>6.125</v>
      </c>
      <c r="AN72" s="28" t="e">
        <v>#VALUE!</v>
      </c>
      <c r="AO72" s="28"/>
      <c r="AP72" s="97" t="e">
        <f t="shared" si="2"/>
        <v>#VALUE!</v>
      </c>
    </row>
    <row r="73" spans="2:42" ht="13.2" customHeight="1" x14ac:dyDescent="0.25">
      <c r="B73" s="27">
        <f t="shared" si="8"/>
        <v>6.25</v>
      </c>
      <c r="C73" s="28">
        <v>7.8090720561583438E-3</v>
      </c>
      <c r="E73" s="27">
        <f t="shared" si="9"/>
        <v>6.25</v>
      </c>
      <c r="F73" s="28">
        <v>7.1796844984021498E-3</v>
      </c>
      <c r="H73" s="27">
        <f t="shared" si="10"/>
        <v>6.25</v>
      </c>
      <c r="I73" s="28">
        <v>1.2169819116080472E-2</v>
      </c>
      <c r="K73" s="27">
        <f t="shared" si="11"/>
        <v>6.25</v>
      </c>
      <c r="L73" s="28">
        <v>1.2202462204438878E-2</v>
      </c>
      <c r="N73" s="97">
        <f t="shared" si="0"/>
        <v>-0.32643088358406264</v>
      </c>
      <c r="Q73" s="27">
        <f t="shared" si="3"/>
        <v>1.5000000000000011</v>
      </c>
      <c r="R73" s="89">
        <v>4.4712713712684203E-3</v>
      </c>
      <c r="T73" s="27">
        <f t="shared" si="4"/>
        <v>1.5000000000000011</v>
      </c>
      <c r="U73" s="28">
        <v>7.4882836269884612E-3</v>
      </c>
      <c r="W73" s="27">
        <f t="shared" si="5"/>
        <v>1.5000000000000011</v>
      </c>
      <c r="X73" s="28">
        <v>4.7226023120441035E-3</v>
      </c>
      <c r="AA73" s="27">
        <f t="shared" si="6"/>
        <v>1.5000000000000011</v>
      </c>
      <c r="AB73" s="28">
        <v>4.4712713712684203E-3</v>
      </c>
      <c r="AD73" s="27">
        <f t="shared" si="7"/>
        <v>1.5000000000000011</v>
      </c>
      <c r="AE73" s="28">
        <v>4.4565068198489811E-3</v>
      </c>
      <c r="AG73" s="97">
        <f t="shared" si="1"/>
        <v>0.14764551419439198</v>
      </c>
      <c r="AJ73" s="27">
        <f t="shared" si="12"/>
        <v>6.25</v>
      </c>
      <c r="AK73" s="28">
        <v>1.2373309525210749E-2</v>
      </c>
      <c r="AM73" s="27">
        <f t="shared" si="13"/>
        <v>6.25</v>
      </c>
      <c r="AN73" s="28" t="e">
        <v>#VALUE!</v>
      </c>
      <c r="AO73" s="28"/>
      <c r="AP73" s="97" t="e">
        <f t="shared" si="2"/>
        <v>#VALUE!</v>
      </c>
    </row>
    <row r="74" spans="2:42" ht="13.2" customHeight="1" x14ac:dyDescent="0.25">
      <c r="B74" s="27">
        <f t="shared" si="8"/>
        <v>6.375</v>
      </c>
      <c r="C74" s="28">
        <v>8.032900254847937E-3</v>
      </c>
      <c r="E74" s="27">
        <f t="shared" si="9"/>
        <v>6.375</v>
      </c>
      <c r="F74" s="28">
        <v>7.4110460290707962E-3</v>
      </c>
      <c r="H74" s="27">
        <f t="shared" si="10"/>
        <v>6.375</v>
      </c>
      <c r="I74" s="28">
        <v>1.2364016660925277E-2</v>
      </c>
      <c r="K74" s="27">
        <f t="shared" si="11"/>
        <v>6.375</v>
      </c>
      <c r="L74" s="28">
        <v>1.2398177202651555E-2</v>
      </c>
      <c r="N74" s="97">
        <f t="shared" si="0"/>
        <v>-0.34160541726278515</v>
      </c>
      <c r="Q74" s="27">
        <f t="shared" si="3"/>
        <v>1.5500000000000012</v>
      </c>
      <c r="R74" s="89">
        <v>4.5877596672668965E-3</v>
      </c>
      <c r="T74" s="27">
        <f t="shared" si="4"/>
        <v>1.5500000000000012</v>
      </c>
      <c r="U74" s="28">
        <v>7.6000235646389068E-3</v>
      </c>
      <c r="W74" s="27">
        <f t="shared" si="5"/>
        <v>1.5500000000000012</v>
      </c>
      <c r="X74" s="28">
        <v>4.7552744864024707E-3</v>
      </c>
      <c r="AA74" s="27">
        <f t="shared" si="6"/>
        <v>1.5500000000000012</v>
      </c>
      <c r="AB74" s="28">
        <v>4.5877596672668965E-3</v>
      </c>
      <c r="AD74" s="27">
        <f t="shared" si="7"/>
        <v>1.5500000000000012</v>
      </c>
      <c r="AE74" s="28">
        <v>4.5699844674620162E-3</v>
      </c>
      <c r="AG74" s="97">
        <f t="shared" si="1"/>
        <v>0.17775199804880362</v>
      </c>
      <c r="AJ74" s="27">
        <f t="shared" si="12"/>
        <v>6.375</v>
      </c>
      <c r="AK74" s="28">
        <v>1.2598748478001551E-2</v>
      </c>
      <c r="AM74" s="27">
        <f t="shared" si="13"/>
        <v>6.375</v>
      </c>
      <c r="AN74" s="28" t="e">
        <v>#VALUE!</v>
      </c>
      <c r="AO74" s="28"/>
      <c r="AP74" s="97" t="e">
        <f t="shared" si="2"/>
        <v>#VALUE!</v>
      </c>
    </row>
    <row r="75" spans="2:42" ht="13.2" customHeight="1" x14ac:dyDescent="0.25">
      <c r="B75" s="27">
        <f t="shared" si="8"/>
        <v>6.5</v>
      </c>
      <c r="C75" s="28">
        <v>8.254393750619789E-3</v>
      </c>
      <c r="E75" s="27">
        <f t="shared" si="9"/>
        <v>6.5</v>
      </c>
      <c r="F75" s="28">
        <v>7.6424075597394487E-3</v>
      </c>
      <c r="H75" s="27">
        <f t="shared" si="10"/>
        <v>6.5</v>
      </c>
      <c r="I75" s="28">
        <v>1.2558214205770069E-2</v>
      </c>
      <c r="K75" s="27">
        <f t="shared" si="11"/>
        <v>6.5</v>
      </c>
      <c r="L75" s="28">
        <v>1.2593892200864244E-2</v>
      </c>
      <c r="N75" s="97">
        <f t="shared" si="0"/>
        <v>-0.35677995094175047</v>
      </c>
      <c r="Q75" s="27">
        <f t="shared" si="3"/>
        <v>1.6000000000000012</v>
      </c>
      <c r="R75" s="89">
        <v>4.7042479632653728E-3</v>
      </c>
      <c r="T75" s="27">
        <f t="shared" si="4"/>
        <v>1.6000000000000012</v>
      </c>
      <c r="U75" s="28">
        <v>7.7065904325869473E-3</v>
      </c>
      <c r="W75" s="27">
        <f t="shared" si="5"/>
        <v>1.6000000000000012</v>
      </c>
      <c r="X75" s="28">
        <v>4.7879466607608379E-3</v>
      </c>
      <c r="AA75" s="27">
        <f t="shared" si="6"/>
        <v>1.6000000000000012</v>
      </c>
      <c r="AB75" s="28">
        <v>4.7042479632653728E-3</v>
      </c>
      <c r="AD75" s="27">
        <f t="shared" si="7"/>
        <v>1.6000000000000012</v>
      </c>
      <c r="AE75" s="28">
        <v>4.6834621150750504E-3</v>
      </c>
      <c r="AG75" s="97">
        <f t="shared" si="1"/>
        <v>0.20785848190322392</v>
      </c>
      <c r="AJ75" s="27">
        <f t="shared" si="12"/>
        <v>6.5</v>
      </c>
      <c r="AK75" s="28">
        <v>1.2824187430792345E-2</v>
      </c>
      <c r="AM75" s="27">
        <f t="shared" si="13"/>
        <v>6.5</v>
      </c>
      <c r="AN75" s="28" t="e">
        <v>#VALUE!</v>
      </c>
      <c r="AO75" s="28"/>
      <c r="AP75" s="97" t="e">
        <f t="shared" si="2"/>
        <v>#VALUE!</v>
      </c>
    </row>
    <row r="76" spans="2:42" ht="13.2" customHeight="1" x14ac:dyDescent="0.25">
      <c r="B76" s="27">
        <f t="shared" si="8"/>
        <v>6.625</v>
      </c>
      <c r="C76" s="28">
        <v>8.4740455251385849E-3</v>
      </c>
      <c r="E76" s="27">
        <f t="shared" si="9"/>
        <v>6.625</v>
      </c>
      <c r="F76" s="28">
        <v>7.8737690904081004E-3</v>
      </c>
      <c r="H76" s="27">
        <f t="shared" si="10"/>
        <v>6.625</v>
      </c>
      <c r="I76" s="28">
        <v>1.2752411750614883E-2</v>
      </c>
      <c r="K76" s="27">
        <f t="shared" si="11"/>
        <v>6.625</v>
      </c>
      <c r="L76" s="28">
        <v>1.2789607199076914E-2</v>
      </c>
      <c r="N76" s="97">
        <f t="shared" si="0"/>
        <v>-0.37195448462031683</v>
      </c>
      <c r="Q76" s="27">
        <f t="shared" si="3"/>
        <v>1.6500000000000012</v>
      </c>
      <c r="R76" s="89">
        <v>4.820736259263849E-3</v>
      </c>
      <c r="T76" s="27">
        <f t="shared" si="4"/>
        <v>1.6500000000000012</v>
      </c>
      <c r="U76" s="28">
        <v>7.8131573005349887E-3</v>
      </c>
      <c r="W76" s="27">
        <f t="shared" si="5"/>
        <v>1.6500000000000012</v>
      </c>
      <c r="X76" s="28">
        <v>4.820618835119206E-3</v>
      </c>
      <c r="AA76" s="27">
        <f t="shared" si="6"/>
        <v>1.6500000000000012</v>
      </c>
      <c r="AB76" s="28">
        <v>4.820736259263849E-3</v>
      </c>
      <c r="AD76" s="27">
        <f t="shared" si="7"/>
        <v>1.6500000000000012</v>
      </c>
      <c r="AE76" s="28">
        <v>4.7969397626880846E-3</v>
      </c>
      <c r="AG76" s="97">
        <f t="shared" si="1"/>
        <v>0.23796496575764423</v>
      </c>
      <c r="AJ76" s="27">
        <f t="shared" si="12"/>
        <v>6.625</v>
      </c>
      <c r="AK76" s="28">
        <v>1.3049626383583141E-2</v>
      </c>
      <c r="AM76" s="27">
        <f t="shared" si="13"/>
        <v>6.625</v>
      </c>
      <c r="AN76" s="28" t="e">
        <v>#VALUE!</v>
      </c>
      <c r="AO76" s="28"/>
      <c r="AP76" s="97" t="e">
        <f t="shared" si="2"/>
        <v>#VALUE!</v>
      </c>
    </row>
    <row r="77" spans="2:42" ht="13.2" customHeight="1" x14ac:dyDescent="0.25">
      <c r="B77" s="27">
        <f t="shared" si="8"/>
        <v>6.75</v>
      </c>
      <c r="C77" s="28">
        <v>8.6923120429086842E-3</v>
      </c>
      <c r="E77" s="27">
        <f t="shared" si="9"/>
        <v>6.75</v>
      </c>
      <c r="F77" s="28">
        <v>8.105130621076739E-3</v>
      </c>
      <c r="H77" s="27">
        <f t="shared" si="10"/>
        <v>6.75</v>
      </c>
      <c r="I77" s="28">
        <v>1.2946609295459691E-2</v>
      </c>
      <c r="K77" s="27">
        <f t="shared" si="11"/>
        <v>6.75</v>
      </c>
      <c r="L77" s="28">
        <v>1.2985322197289604E-2</v>
      </c>
      <c r="N77" s="97">
        <f t="shared" si="0"/>
        <v>-0.38712901829912605</v>
      </c>
      <c r="Q77" s="27">
        <f t="shared" si="3"/>
        <v>1.7000000000000013</v>
      </c>
      <c r="R77" s="89">
        <v>4.9372245552623262E-3</v>
      </c>
      <c r="T77" s="27">
        <f t="shared" si="4"/>
        <v>1.7000000000000013</v>
      </c>
      <c r="U77" s="28">
        <v>7.9197241684830291E-3</v>
      </c>
      <c r="W77" s="27">
        <f t="shared" si="5"/>
        <v>1.7000000000000013</v>
      </c>
      <c r="X77" s="28">
        <v>4.8532910094775733E-3</v>
      </c>
      <c r="AA77" s="27">
        <f t="shared" si="6"/>
        <v>1.7000000000000013</v>
      </c>
      <c r="AB77" s="28">
        <v>4.9372245552623262E-3</v>
      </c>
      <c r="AD77" s="27">
        <f t="shared" si="7"/>
        <v>1.7000000000000013</v>
      </c>
      <c r="AE77" s="28">
        <v>4.9104174103011197E-3</v>
      </c>
      <c r="AG77" s="97">
        <f t="shared" si="1"/>
        <v>0.26807144961206453</v>
      </c>
      <c r="AJ77" s="27">
        <f t="shared" si="12"/>
        <v>6.75</v>
      </c>
      <c r="AK77" s="28">
        <v>1.3275065336373947E-2</v>
      </c>
      <c r="AM77" s="27">
        <f t="shared" si="13"/>
        <v>6.75</v>
      </c>
      <c r="AN77" s="28" t="e">
        <v>#VALUE!</v>
      </c>
      <c r="AO77" s="28"/>
      <c r="AP77" s="97" t="e">
        <f t="shared" si="2"/>
        <v>#VALUE!</v>
      </c>
    </row>
    <row r="78" spans="2:42" ht="13.2" customHeight="1" x14ac:dyDescent="0.25">
      <c r="B78" s="27">
        <f t="shared" si="8"/>
        <v>6.875</v>
      </c>
      <c r="C78" s="28">
        <v>8.9096165710159068E-3</v>
      </c>
      <c r="E78" s="27">
        <f t="shared" si="9"/>
        <v>6.875</v>
      </c>
      <c r="F78" s="28">
        <v>8.3364921517453949E-3</v>
      </c>
      <c r="H78" s="27">
        <f t="shared" si="10"/>
        <v>6.875</v>
      </c>
      <c r="I78" s="28">
        <v>1.3140806840304494E-2</v>
      </c>
      <c r="K78" s="27">
        <f t="shared" si="11"/>
        <v>6.875</v>
      </c>
      <c r="L78" s="28">
        <v>1.3181037195502284E-2</v>
      </c>
      <c r="N78" s="97">
        <f t="shared" si="0"/>
        <v>-0.40230355197790058</v>
      </c>
      <c r="Q78" s="27">
        <f t="shared" si="3"/>
        <v>1.7500000000000013</v>
      </c>
      <c r="R78" s="89">
        <v>5.0537128512608016E-3</v>
      </c>
      <c r="T78" s="27">
        <f t="shared" si="4"/>
        <v>1.7500000000000013</v>
      </c>
      <c r="U78" s="28">
        <v>8.0262910364310713E-3</v>
      </c>
      <c r="W78" s="27">
        <f t="shared" si="5"/>
        <v>1.7500000000000013</v>
      </c>
      <c r="X78" s="28">
        <v>4.8859631838359405E-3</v>
      </c>
      <c r="AA78" s="27">
        <f t="shared" si="6"/>
        <v>1.7500000000000013</v>
      </c>
      <c r="AB78" s="28">
        <v>5.0537128512608016E-3</v>
      </c>
      <c r="AD78" s="27">
        <f t="shared" si="7"/>
        <v>1.7500000000000013</v>
      </c>
      <c r="AE78" s="28">
        <v>5.023895057914154E-3</v>
      </c>
      <c r="AG78" s="97">
        <f t="shared" si="1"/>
        <v>0.29817793346647614</v>
      </c>
      <c r="AJ78" s="27">
        <f t="shared" si="12"/>
        <v>6.875</v>
      </c>
      <c r="AK78" s="28">
        <v>1.3500504289164739E-2</v>
      </c>
      <c r="AM78" s="27">
        <f t="shared" si="13"/>
        <v>6.875</v>
      </c>
      <c r="AN78" s="28" t="e">
        <v>#VALUE!</v>
      </c>
      <c r="AO78" s="28"/>
      <c r="AP78" s="97" t="e">
        <f t="shared" si="2"/>
        <v>#VALUE!</v>
      </c>
    </row>
    <row r="79" spans="2:42" ht="13.2" customHeight="1" x14ac:dyDescent="0.25">
      <c r="B79" s="27">
        <f t="shared" si="8"/>
        <v>7</v>
      </c>
      <c r="C79" s="28">
        <v>9.1263521431828327E-3</v>
      </c>
      <c r="E79" s="27">
        <f t="shared" si="9"/>
        <v>7</v>
      </c>
      <c r="F79" s="28">
        <v>8.5678536824140492E-3</v>
      </c>
      <c r="H79" s="27">
        <f t="shared" si="10"/>
        <v>7</v>
      </c>
      <c r="I79" s="28">
        <v>1.3335004385149297E-2</v>
      </c>
      <c r="K79" s="27">
        <f t="shared" si="11"/>
        <v>7</v>
      </c>
      <c r="L79" s="28">
        <v>1.3376752193714975E-2</v>
      </c>
      <c r="N79" s="97">
        <f t="shared" si="0"/>
        <v>-0.41747808565677919</v>
      </c>
      <c r="Q79" s="27">
        <f t="shared" si="3"/>
        <v>1.8000000000000014</v>
      </c>
      <c r="R79" s="89">
        <v>5.1903731511771843E-3</v>
      </c>
      <c r="T79" s="27">
        <f t="shared" si="4"/>
        <v>1.8000000000000014</v>
      </c>
      <c r="U79" s="28">
        <v>8.1328579043791118E-3</v>
      </c>
      <c r="W79" s="27">
        <f t="shared" si="5"/>
        <v>1.8000000000000014</v>
      </c>
      <c r="X79" s="28">
        <v>4.9716272776350896E-3</v>
      </c>
      <c r="AA79" s="27">
        <f t="shared" si="6"/>
        <v>1.8000000000000014</v>
      </c>
      <c r="AB79" s="28">
        <v>5.1903731511771843E-3</v>
      </c>
      <c r="AD79" s="27">
        <f t="shared" si="7"/>
        <v>1.8000000000000014</v>
      </c>
      <c r="AE79" s="28">
        <v>5.1621148581897335E-3</v>
      </c>
      <c r="AG79" s="97">
        <f t="shared" si="1"/>
        <v>0.28258292987450895</v>
      </c>
      <c r="AJ79" s="27">
        <f t="shared" si="12"/>
        <v>7</v>
      </c>
      <c r="AK79" s="28">
        <v>1.3725943241955538E-2</v>
      </c>
      <c r="AM79" s="27">
        <f t="shared" si="13"/>
        <v>7</v>
      </c>
      <c r="AN79" s="28" t="e">
        <v>#VALUE!</v>
      </c>
      <c r="AO79" s="28"/>
      <c r="AP79" s="97" t="e">
        <f t="shared" si="2"/>
        <v>#VALUE!</v>
      </c>
    </row>
    <row r="80" spans="2:42" ht="13.2" customHeight="1" x14ac:dyDescent="0.25">
      <c r="B80" s="27">
        <f t="shared" si="8"/>
        <v>7.125</v>
      </c>
      <c r="C80" s="28">
        <v>9.3427596608873821E-3</v>
      </c>
      <c r="E80" s="27">
        <f t="shared" si="9"/>
        <v>7.125</v>
      </c>
      <c r="F80" s="28">
        <v>8.7779426772389094E-3</v>
      </c>
      <c r="H80" s="27">
        <f t="shared" si="10"/>
        <v>7.125</v>
      </c>
      <c r="I80" s="28">
        <v>1.3480177633300294E-2</v>
      </c>
      <c r="K80" s="27">
        <f t="shared" si="11"/>
        <v>7.125</v>
      </c>
      <c r="L80" s="28">
        <v>1.3522859010973793E-2</v>
      </c>
      <c r="N80" s="97">
        <f t="shared" si="0"/>
        <v>-0.42681377673499388</v>
      </c>
      <c r="Q80" s="27">
        <f t="shared" si="3"/>
        <v>1.8500000000000014</v>
      </c>
      <c r="R80" s="89">
        <v>5.3331570951400736E-3</v>
      </c>
      <c r="T80" s="27">
        <f t="shared" si="4"/>
        <v>1.8500000000000014</v>
      </c>
      <c r="U80" s="28">
        <v>8.2394247723271523E-3</v>
      </c>
      <c r="W80" s="27">
        <f t="shared" si="5"/>
        <v>1.8500000000000014</v>
      </c>
      <c r="X80" s="28">
        <v>5.0733782041216162E-3</v>
      </c>
      <c r="AA80" s="27">
        <f t="shared" si="6"/>
        <v>1.8500000000000014</v>
      </c>
      <c r="AB80" s="28">
        <v>5.3331570951400736E-3</v>
      </c>
      <c r="AD80" s="27">
        <f t="shared" si="7"/>
        <v>1.8500000000000014</v>
      </c>
      <c r="AE80" s="28">
        <v>5.3078456690950132E-3</v>
      </c>
      <c r="AG80" s="97">
        <f t="shared" si="1"/>
        <v>0.25311426045060426</v>
      </c>
      <c r="AJ80" s="27">
        <f t="shared" si="12"/>
        <v>7.125</v>
      </c>
      <c r="AK80" s="28">
        <v>1.4021497273323956E-2</v>
      </c>
      <c r="AM80" s="27">
        <f t="shared" si="13"/>
        <v>7.125</v>
      </c>
      <c r="AN80" s="28" t="e">
        <v>#VALUE!</v>
      </c>
      <c r="AO80" s="28"/>
      <c r="AP80" s="97" t="e">
        <f t="shared" si="2"/>
        <v>#VALUE!</v>
      </c>
    </row>
    <row r="81" spans="2:42" ht="13.2" customHeight="1" x14ac:dyDescent="0.25">
      <c r="B81" s="27">
        <f t="shared" si="8"/>
        <v>7.25</v>
      </c>
      <c r="C81" s="28">
        <v>9.5583341226295453E-3</v>
      </c>
      <c r="E81" s="27">
        <f t="shared" si="9"/>
        <v>7.25</v>
      </c>
      <c r="F81" s="28">
        <v>8.9848105940811256E-3</v>
      </c>
      <c r="H81" s="27">
        <f t="shared" si="10"/>
        <v>7.25</v>
      </c>
      <c r="I81" s="28">
        <v>1.3617927644097014E-2</v>
      </c>
      <c r="K81" s="27">
        <f t="shared" si="11"/>
        <v>7.25</v>
      </c>
      <c r="L81" s="28">
        <v>1.3661454179381537E-2</v>
      </c>
      <c r="N81" s="97">
        <f t="shared" si="0"/>
        <v>-0.43526535284523632</v>
      </c>
      <c r="Q81" s="27">
        <f t="shared" si="3"/>
        <v>1.9000000000000015</v>
      </c>
      <c r="R81" s="89">
        <v>5.4759410391029628E-3</v>
      </c>
      <c r="T81" s="27">
        <f t="shared" si="4"/>
        <v>1.9000000000000015</v>
      </c>
      <c r="U81" s="28">
        <v>8.3459916402751928E-3</v>
      </c>
      <c r="W81" s="27">
        <f t="shared" si="5"/>
        <v>1.9000000000000015</v>
      </c>
      <c r="X81" s="28">
        <v>5.1751291306081429E-3</v>
      </c>
      <c r="AA81" s="27">
        <f t="shared" si="6"/>
        <v>1.9000000000000015</v>
      </c>
      <c r="AB81" s="28">
        <v>5.4759410391029628E-3</v>
      </c>
      <c r="AD81" s="27">
        <f t="shared" si="7"/>
        <v>1.9000000000000015</v>
      </c>
      <c r="AE81" s="28">
        <v>5.453576480000292E-3</v>
      </c>
      <c r="AG81" s="97">
        <f t="shared" si="1"/>
        <v>0.22364559102670822</v>
      </c>
      <c r="AJ81" s="27">
        <f t="shared" si="12"/>
        <v>7.25</v>
      </c>
      <c r="AK81" s="28">
        <v>1.4327668098924969E-2</v>
      </c>
      <c r="AM81" s="27">
        <f t="shared" si="13"/>
        <v>7.25</v>
      </c>
      <c r="AN81" s="28" t="e">
        <v>#VALUE!</v>
      </c>
      <c r="AO81" s="28"/>
      <c r="AP81" s="97" t="e">
        <f t="shared" si="2"/>
        <v>#VALUE!</v>
      </c>
    </row>
    <row r="82" spans="2:42" ht="13.2" customHeight="1" x14ac:dyDescent="0.25">
      <c r="B82" s="27">
        <f t="shared" si="8"/>
        <v>7.375</v>
      </c>
      <c r="C82" s="28">
        <v>9.7723403369414496E-3</v>
      </c>
      <c r="E82" s="27">
        <f t="shared" si="9"/>
        <v>7.375</v>
      </c>
      <c r="F82" s="28">
        <v>9.1916785109233505E-3</v>
      </c>
      <c r="H82" s="27">
        <f t="shared" si="10"/>
        <v>7.375</v>
      </c>
      <c r="I82" s="28">
        <v>1.3755677654893741E-2</v>
      </c>
      <c r="K82" s="27">
        <f t="shared" si="11"/>
        <v>7.375</v>
      </c>
      <c r="L82" s="28">
        <v>1.3800049347789308E-2</v>
      </c>
      <c r="N82" s="97">
        <f t="shared" si="0"/>
        <v>-0.44371692895566961</v>
      </c>
      <c r="Q82" s="27">
        <f t="shared" si="3"/>
        <v>1.9500000000000015</v>
      </c>
      <c r="R82" s="89">
        <v>5.6187249830658521E-3</v>
      </c>
      <c r="T82" s="27">
        <f t="shared" si="4"/>
        <v>1.9500000000000015</v>
      </c>
      <c r="U82" s="28">
        <v>8.452558508223235E-3</v>
      </c>
      <c r="W82" s="27">
        <f t="shared" si="5"/>
        <v>1.9500000000000015</v>
      </c>
      <c r="X82" s="28">
        <v>5.2768800570946704E-3</v>
      </c>
      <c r="AA82" s="27">
        <f t="shared" si="6"/>
        <v>1.9500000000000015</v>
      </c>
      <c r="AB82" s="28">
        <v>5.6187249830658521E-3</v>
      </c>
      <c r="AD82" s="27">
        <f t="shared" si="7"/>
        <v>1.9500000000000015</v>
      </c>
      <c r="AE82" s="28">
        <v>5.5993072909055717E-3</v>
      </c>
      <c r="AG82" s="97">
        <f t="shared" si="1"/>
        <v>0.19417692160280353</v>
      </c>
      <c r="AJ82" s="27">
        <f t="shared" si="12"/>
        <v>7.375</v>
      </c>
      <c r="AK82" s="28">
        <v>1.463383892452598E-2</v>
      </c>
      <c r="AM82" s="27">
        <f t="shared" si="13"/>
        <v>7.375</v>
      </c>
      <c r="AN82" s="28" t="e">
        <v>#VALUE!</v>
      </c>
      <c r="AO82" s="28"/>
      <c r="AP82" s="97" t="e">
        <f t="shared" si="2"/>
        <v>#VALUE!</v>
      </c>
    </row>
    <row r="83" spans="2:42" ht="13.2" customHeight="1" x14ac:dyDescent="0.25">
      <c r="B83" s="27">
        <f t="shared" si="8"/>
        <v>7.5</v>
      </c>
      <c r="C83" s="28">
        <v>9.9840917143328989E-3</v>
      </c>
      <c r="E83" s="27">
        <f t="shared" si="9"/>
        <v>7.5</v>
      </c>
      <c r="F83" s="28">
        <v>9.398546427765565E-3</v>
      </c>
      <c r="H83" s="27">
        <f t="shared" si="10"/>
        <v>7.5</v>
      </c>
      <c r="I83" s="28">
        <v>1.3893427665690461E-2</v>
      </c>
      <c r="K83" s="27">
        <f t="shared" si="11"/>
        <v>7.5</v>
      </c>
      <c r="L83" s="28">
        <v>1.3938644516197052E-2</v>
      </c>
      <c r="N83" s="97">
        <f t="shared" si="0"/>
        <v>-0.452168505065912</v>
      </c>
      <c r="Q83" s="27">
        <f t="shared" si="3"/>
        <v>2.0000000000000013</v>
      </c>
      <c r="R83" s="89">
        <v>5.7615089270287405E-3</v>
      </c>
      <c r="T83" s="27">
        <f t="shared" si="4"/>
        <v>2.0000000000000013</v>
      </c>
      <c r="U83" s="28">
        <v>8.5591253761712754E-3</v>
      </c>
      <c r="W83" s="27">
        <f t="shared" si="5"/>
        <v>2.0000000000000013</v>
      </c>
      <c r="X83" s="28">
        <v>5.3786309835811962E-3</v>
      </c>
      <c r="AA83" s="27">
        <f t="shared" si="6"/>
        <v>2.0000000000000013</v>
      </c>
      <c r="AB83" s="28">
        <v>5.7615089270287405E-3</v>
      </c>
      <c r="AD83" s="27">
        <f t="shared" si="7"/>
        <v>2.0000000000000013</v>
      </c>
      <c r="AE83" s="28">
        <v>5.7450381018108506E-3</v>
      </c>
      <c r="AG83" s="97">
        <f t="shared" si="1"/>
        <v>0.16470825217889881</v>
      </c>
      <c r="AJ83" s="27">
        <f t="shared" si="12"/>
        <v>7.5</v>
      </c>
      <c r="AK83" s="28">
        <v>1.4940009750126975E-2</v>
      </c>
      <c r="AM83" s="27">
        <f t="shared" si="13"/>
        <v>7.5</v>
      </c>
      <c r="AN83" s="28" t="e">
        <v>#VALUE!</v>
      </c>
      <c r="AO83" s="28"/>
      <c r="AP83" s="97" t="e">
        <f t="shared" si="2"/>
        <v>#VALUE!</v>
      </c>
    </row>
    <row r="84" spans="2:42" ht="13.2" customHeight="1" x14ac:dyDescent="0.25">
      <c r="B84" s="27">
        <f t="shared" si="8"/>
        <v>7.625</v>
      </c>
      <c r="C84" s="28">
        <v>1.019294668757538E-2</v>
      </c>
      <c r="E84" s="27">
        <f t="shared" si="9"/>
        <v>7.625</v>
      </c>
      <c r="F84" s="28">
        <v>9.6054143446077829E-3</v>
      </c>
      <c r="H84" s="27">
        <f t="shared" si="10"/>
        <v>7.625</v>
      </c>
      <c r="I84" s="28">
        <v>1.4031177676487179E-2</v>
      </c>
      <c r="K84" s="27">
        <f t="shared" si="11"/>
        <v>7.625</v>
      </c>
      <c r="L84" s="28">
        <v>1.4077239684604819E-2</v>
      </c>
      <c r="N84" s="97">
        <f t="shared" si="0"/>
        <v>-0.4606200811763973</v>
      </c>
      <c r="Q84" s="27">
        <f t="shared" si="3"/>
        <v>2.0500000000000012</v>
      </c>
      <c r="R84" s="89">
        <v>5.9042928709916289E-3</v>
      </c>
      <c r="T84" s="27">
        <f t="shared" si="4"/>
        <v>2.0500000000000012</v>
      </c>
      <c r="U84" s="28">
        <v>8.6656922441193159E-3</v>
      </c>
      <c r="W84" s="27">
        <f t="shared" si="5"/>
        <v>2.0500000000000012</v>
      </c>
      <c r="X84" s="28">
        <v>5.4803819100677229E-3</v>
      </c>
      <c r="AA84" s="27">
        <f t="shared" si="6"/>
        <v>2.0500000000000012</v>
      </c>
      <c r="AB84" s="28">
        <v>5.9042928709916289E-3</v>
      </c>
      <c r="AD84" s="27">
        <f t="shared" si="7"/>
        <v>2.0500000000000012</v>
      </c>
      <c r="AE84" s="28">
        <v>5.8907689127161295E-3</v>
      </c>
      <c r="AG84" s="97">
        <f t="shared" si="1"/>
        <v>0.13523958275499409</v>
      </c>
      <c r="AJ84" s="27">
        <f t="shared" si="12"/>
        <v>7.625</v>
      </c>
      <c r="AK84" s="28">
        <v>1.5246180575727986E-2</v>
      </c>
      <c r="AM84" s="27">
        <f t="shared" si="13"/>
        <v>7.625</v>
      </c>
      <c r="AN84" s="28" t="e">
        <v>#VALUE!</v>
      </c>
      <c r="AO84" s="28"/>
      <c r="AP84" s="97" t="e">
        <f t="shared" si="2"/>
        <v>#VALUE!</v>
      </c>
    </row>
    <row r="85" spans="2:42" ht="13.2" customHeight="1" x14ac:dyDescent="0.25">
      <c r="B85" s="27">
        <f t="shared" si="8"/>
        <v>7.75</v>
      </c>
      <c r="C85" s="28">
        <v>1.039830508087446E-2</v>
      </c>
      <c r="E85" s="27">
        <f t="shared" si="9"/>
        <v>7.75</v>
      </c>
      <c r="F85" s="28">
        <v>9.8122822614500147E-3</v>
      </c>
      <c r="H85" s="27">
        <f t="shared" si="10"/>
        <v>7.75</v>
      </c>
      <c r="I85" s="28">
        <v>1.4168927687283906E-2</v>
      </c>
      <c r="K85" s="27">
        <f t="shared" si="11"/>
        <v>7.75</v>
      </c>
      <c r="L85" s="28">
        <v>1.4215834853012567E-2</v>
      </c>
      <c r="N85" s="97">
        <f t="shared" si="0"/>
        <v>-0.46907165728660505</v>
      </c>
      <c r="Q85" s="27">
        <f t="shared" si="3"/>
        <v>2.100000000000001</v>
      </c>
      <c r="R85" s="89">
        <v>6.0470768149545173E-3</v>
      </c>
      <c r="T85" s="27">
        <f t="shared" si="4"/>
        <v>2.100000000000001</v>
      </c>
      <c r="U85" s="28">
        <v>8.7722591120673564E-3</v>
      </c>
      <c r="W85" s="27">
        <f t="shared" si="5"/>
        <v>2.100000000000001</v>
      </c>
      <c r="X85" s="28">
        <v>5.5821328365542495E-3</v>
      </c>
      <c r="AA85" s="27">
        <f t="shared" si="6"/>
        <v>2.100000000000001</v>
      </c>
      <c r="AB85" s="28">
        <v>6.0470768149545173E-3</v>
      </c>
      <c r="AD85" s="27">
        <f t="shared" si="7"/>
        <v>2.100000000000001</v>
      </c>
      <c r="AE85" s="28">
        <v>6.0364997236214083E-3</v>
      </c>
      <c r="AG85" s="97">
        <f t="shared" si="1"/>
        <v>0.1057709133310894</v>
      </c>
      <c r="AJ85" s="27">
        <f t="shared" si="12"/>
        <v>7.75</v>
      </c>
      <c r="AK85" s="28">
        <v>1.555235140132899E-2</v>
      </c>
      <c r="AM85" s="27">
        <f t="shared" si="13"/>
        <v>7.75</v>
      </c>
      <c r="AN85" s="28" t="e">
        <v>#VALUE!</v>
      </c>
      <c r="AO85" s="28"/>
      <c r="AP85" s="97" t="e">
        <f t="shared" si="2"/>
        <v>#VALUE!</v>
      </c>
    </row>
    <row r="86" spans="2:42" ht="13.2" customHeight="1" x14ac:dyDescent="0.25">
      <c r="B86" s="27">
        <f t="shared" si="8"/>
        <v>7.875</v>
      </c>
      <c r="C86" s="28">
        <v>1.0599604824835334E-2</v>
      </c>
      <c r="E86" s="27">
        <f t="shared" si="9"/>
        <v>7.875</v>
      </c>
      <c r="F86" s="28">
        <v>1.0019150178292222E-2</v>
      </c>
      <c r="H86" s="27">
        <f t="shared" si="10"/>
        <v>7.875</v>
      </c>
      <c r="I86" s="28">
        <v>1.4306677698080623E-2</v>
      </c>
      <c r="K86" s="27">
        <f t="shared" si="11"/>
        <v>7.875</v>
      </c>
      <c r="L86" s="28">
        <v>1.4354430021420322E-2</v>
      </c>
      <c r="N86" s="97">
        <f t="shared" si="0"/>
        <v>-0.47752323339698632</v>
      </c>
      <c r="Q86" s="27">
        <f t="shared" si="3"/>
        <v>2.1500000000000008</v>
      </c>
      <c r="R86" s="89">
        <v>6.1898607589174056E-3</v>
      </c>
      <c r="T86" s="27">
        <f t="shared" si="4"/>
        <v>2.1500000000000008</v>
      </c>
      <c r="U86" s="28">
        <v>8.8788259800153969E-3</v>
      </c>
      <c r="W86" s="27">
        <f t="shared" si="5"/>
        <v>2.1500000000000008</v>
      </c>
      <c r="X86" s="28">
        <v>5.6838837630407753E-3</v>
      </c>
      <c r="AA86" s="27">
        <f t="shared" si="6"/>
        <v>2.1500000000000008</v>
      </c>
      <c r="AB86" s="28">
        <v>6.1898607589174056E-3</v>
      </c>
      <c r="AD86" s="27">
        <f t="shared" si="7"/>
        <v>2.1500000000000008</v>
      </c>
      <c r="AE86" s="28">
        <v>6.1822305345266872E-3</v>
      </c>
      <c r="AG86" s="97">
        <f t="shared" si="1"/>
        <v>7.6302243907184694E-2</v>
      </c>
      <c r="AJ86" s="27">
        <f t="shared" si="12"/>
        <v>7.875</v>
      </c>
      <c r="AK86" s="28">
        <v>1.5858522226929985E-2</v>
      </c>
      <c r="AM86" s="27">
        <f t="shared" si="13"/>
        <v>7.875</v>
      </c>
      <c r="AN86" s="28" t="e">
        <v>#VALUE!</v>
      </c>
      <c r="AO86" s="28"/>
      <c r="AP86" s="97" t="e">
        <f t="shared" si="2"/>
        <v>#VALUE!</v>
      </c>
    </row>
    <row r="87" spans="2:42" ht="13.2" customHeight="1" x14ac:dyDescent="0.25">
      <c r="B87" s="27">
        <f t="shared" si="8"/>
        <v>8</v>
      </c>
      <c r="C87" s="28">
        <v>1.079631897940039E-2</v>
      </c>
      <c r="E87" s="27">
        <f t="shared" si="9"/>
        <v>8</v>
      </c>
      <c r="F87" s="28">
        <v>1.0226018095134449E-2</v>
      </c>
      <c r="H87" s="27">
        <f t="shared" si="10"/>
        <v>8</v>
      </c>
      <c r="I87" s="28">
        <v>1.4444427708877345E-2</v>
      </c>
      <c r="K87" s="27">
        <f t="shared" si="11"/>
        <v>8</v>
      </c>
      <c r="L87" s="28">
        <v>1.4493025189828082E-2</v>
      </c>
      <c r="N87" s="97">
        <f t="shared" ref="N87:N150" si="14">(I87-L87)*100*100</f>
        <v>-0.48597480950736749</v>
      </c>
      <c r="Q87" s="27">
        <f t="shared" si="3"/>
        <v>2.2000000000000006</v>
      </c>
      <c r="R87" s="89">
        <v>6.332644702880294E-3</v>
      </c>
      <c r="T87" s="27">
        <f t="shared" si="4"/>
        <v>2.2000000000000006</v>
      </c>
      <c r="U87" s="28">
        <v>8.9853928479634373E-3</v>
      </c>
      <c r="W87" s="27">
        <f t="shared" si="5"/>
        <v>2.2000000000000006</v>
      </c>
      <c r="X87" s="28">
        <v>5.785634689527302E-3</v>
      </c>
      <c r="AA87" s="27">
        <f t="shared" si="6"/>
        <v>2.2000000000000006</v>
      </c>
      <c r="AB87" s="28">
        <v>6.332644702880294E-3</v>
      </c>
      <c r="AD87" s="27">
        <f t="shared" si="7"/>
        <v>2.2000000000000006</v>
      </c>
      <c r="AE87" s="28">
        <v>6.327961345431966E-3</v>
      </c>
      <c r="AG87" s="97">
        <f t="shared" ref="AG87:AG150" si="15">(AB87-AE87)*100*100</f>
        <v>4.6833574483279988E-2</v>
      </c>
      <c r="AJ87" s="27">
        <f t="shared" si="12"/>
        <v>8</v>
      </c>
      <c r="AK87" s="28">
        <v>1.6164693052530994E-2</v>
      </c>
      <c r="AM87" s="27">
        <f t="shared" si="13"/>
        <v>8</v>
      </c>
      <c r="AN87" s="28" t="e">
        <v>#VALUE!</v>
      </c>
      <c r="AO87" s="28"/>
      <c r="AP87" s="97" t="e">
        <f t="shared" ref="AP87:AP150" si="16">(AK87-AN87)*100*100</f>
        <v>#VALUE!</v>
      </c>
    </row>
    <row r="88" spans="2:42" ht="13.2" customHeight="1" x14ac:dyDescent="0.25">
      <c r="B88" s="27">
        <f t="shared" si="8"/>
        <v>8.125</v>
      </c>
      <c r="C88" s="28">
        <v>1.0988066685047806E-2</v>
      </c>
      <c r="E88" s="27">
        <f t="shared" si="9"/>
        <v>8.125</v>
      </c>
      <c r="F88" s="28">
        <v>1.041411481363657E-2</v>
      </c>
      <c r="H88" s="27">
        <f t="shared" si="10"/>
        <v>8.125</v>
      </c>
      <c r="I88" s="28">
        <v>1.4582177719674069E-2</v>
      </c>
      <c r="K88" s="27">
        <f t="shared" si="11"/>
        <v>8.125</v>
      </c>
      <c r="L88" s="28">
        <v>1.4631620358235833E-2</v>
      </c>
      <c r="N88" s="97">
        <f t="shared" si="14"/>
        <v>-0.49442638561764463</v>
      </c>
      <c r="Q88" s="27">
        <f t="shared" ref="Q88:Q151" si="17">Q87+0.05</f>
        <v>2.2500000000000004</v>
      </c>
      <c r="R88" s="89">
        <v>6.4754286468431824E-3</v>
      </c>
      <c r="T88" s="27">
        <f t="shared" ref="T88:T151" si="18">T87+0.05</f>
        <v>2.2500000000000004</v>
      </c>
      <c r="U88" s="28">
        <v>9.0919597159114778E-3</v>
      </c>
      <c r="W88" s="27">
        <f t="shared" ref="W88:W151" si="19">W87+0.05</f>
        <v>2.2500000000000004</v>
      </c>
      <c r="X88" s="28">
        <v>5.8873856160138287E-3</v>
      </c>
      <c r="AA88" s="27">
        <f t="shared" ref="AA88:AA151" si="20">AA87+0.05</f>
        <v>2.2500000000000004</v>
      </c>
      <c r="AB88" s="28">
        <v>6.4754286468431824E-3</v>
      </c>
      <c r="AD88" s="27">
        <f t="shared" ref="AD88:AD151" si="21">AD87+0.05</f>
        <v>2.2500000000000004</v>
      </c>
      <c r="AE88" s="28">
        <v>6.4736921563372449E-3</v>
      </c>
      <c r="AG88" s="97">
        <f t="shared" si="15"/>
        <v>1.7364905059375282E-2</v>
      </c>
      <c r="AJ88" s="27">
        <f t="shared" si="12"/>
        <v>8.125</v>
      </c>
      <c r="AK88" s="28">
        <v>1.6470863878132E-2</v>
      </c>
      <c r="AM88" s="27">
        <f t="shared" si="13"/>
        <v>8.125</v>
      </c>
      <c r="AN88" s="28" t="e">
        <v>#VALUE!</v>
      </c>
      <c r="AO88" s="28"/>
      <c r="AP88" s="97" t="e">
        <f t="shared" si="16"/>
        <v>#VALUE!</v>
      </c>
    </row>
    <row r="89" spans="2:42" ht="13.2" customHeight="1" x14ac:dyDescent="0.25">
      <c r="B89" s="27">
        <f t="shared" ref="B89:B152" si="22">B88+0.125</f>
        <v>8.25</v>
      </c>
      <c r="C89" s="28">
        <v>1.1175113586357803E-2</v>
      </c>
      <c r="E89" s="27">
        <f t="shared" ref="E89:E152" si="23">E88+0.125</f>
        <v>8.25</v>
      </c>
      <c r="F89" s="28">
        <v>1.0599901230804528E-2</v>
      </c>
      <c r="H89" s="27">
        <f t="shared" ref="H89:H152" si="24">H88+0.125</f>
        <v>8.25</v>
      </c>
      <c r="I89" s="28">
        <v>1.4719927730470789E-2</v>
      </c>
      <c r="K89" s="27">
        <f t="shared" ref="K89:K152" si="25">K88+0.125</f>
        <v>8.25</v>
      </c>
      <c r="L89" s="28">
        <v>1.47702155266436E-2</v>
      </c>
      <c r="N89" s="97">
        <f t="shared" si="14"/>
        <v>-0.50287796172811261</v>
      </c>
      <c r="Q89" s="27">
        <f t="shared" si="17"/>
        <v>2.3000000000000003</v>
      </c>
      <c r="R89" s="89">
        <v>6.6182125908060708E-3</v>
      </c>
      <c r="T89" s="27">
        <f t="shared" si="18"/>
        <v>2.3000000000000003</v>
      </c>
      <c r="U89" s="28">
        <v>9.1985265838595183E-3</v>
      </c>
      <c r="W89" s="27">
        <f t="shared" si="19"/>
        <v>2.3000000000000003</v>
      </c>
      <c r="X89" s="28">
        <v>5.9891365425003545E-3</v>
      </c>
      <c r="AA89" s="27">
        <f t="shared" si="20"/>
        <v>2.3000000000000003</v>
      </c>
      <c r="AB89" s="28">
        <v>6.6182125908060708E-3</v>
      </c>
      <c r="AD89" s="27">
        <f t="shared" si="21"/>
        <v>2.3000000000000003</v>
      </c>
      <c r="AE89" s="28">
        <v>6.6194229672425237E-3</v>
      </c>
      <c r="AG89" s="97">
        <f t="shared" si="15"/>
        <v>-1.2103764364529424E-2</v>
      </c>
      <c r="AJ89" s="27">
        <f t="shared" ref="AJ89:AJ152" si="26">AJ88+0.125</f>
        <v>8.25</v>
      </c>
      <c r="AK89" s="28">
        <v>1.6777034703732999E-2</v>
      </c>
      <c r="AM89" s="27">
        <f t="shared" ref="AM89:AM152" si="27">AM88+0.125</f>
        <v>8.25</v>
      </c>
      <c r="AN89" s="28" t="e">
        <v>#VALUE!</v>
      </c>
      <c r="AO89" s="28"/>
      <c r="AP89" s="97" t="e">
        <f t="shared" si="16"/>
        <v>#VALUE!</v>
      </c>
    </row>
    <row r="90" spans="2:42" ht="13.2" customHeight="1" x14ac:dyDescent="0.25">
      <c r="B90" s="27">
        <f t="shared" si="22"/>
        <v>8.375</v>
      </c>
      <c r="C90" s="28">
        <v>1.1357922017658008E-2</v>
      </c>
      <c r="E90" s="27">
        <f t="shared" si="23"/>
        <v>8.375</v>
      </c>
      <c r="F90" s="28">
        <v>1.078568764797248E-2</v>
      </c>
      <c r="H90" s="27">
        <f t="shared" si="24"/>
        <v>8.375</v>
      </c>
      <c r="I90" s="28">
        <v>1.4857677741267523E-2</v>
      </c>
      <c r="K90" s="27">
        <f t="shared" si="25"/>
        <v>8.375</v>
      </c>
      <c r="L90" s="28">
        <v>1.4908810695051355E-2</v>
      </c>
      <c r="N90" s="97">
        <f t="shared" si="14"/>
        <v>-0.51132953783832036</v>
      </c>
      <c r="Q90" s="27">
        <f t="shared" si="17"/>
        <v>2.35</v>
      </c>
      <c r="R90" s="89">
        <v>6.7609965347689592E-3</v>
      </c>
      <c r="T90" s="27">
        <f t="shared" si="18"/>
        <v>2.35</v>
      </c>
      <c r="U90" s="28">
        <v>9.3050934518075588E-3</v>
      </c>
      <c r="W90" s="27">
        <f t="shared" si="19"/>
        <v>2.35</v>
      </c>
      <c r="X90" s="28">
        <v>6.0908874689868811E-3</v>
      </c>
      <c r="AA90" s="27">
        <f t="shared" si="20"/>
        <v>2.35</v>
      </c>
      <c r="AB90" s="28">
        <v>6.7609965347689592E-3</v>
      </c>
      <c r="AD90" s="27">
        <f t="shared" si="21"/>
        <v>2.35</v>
      </c>
      <c r="AE90" s="28">
        <v>6.7651537781478026E-3</v>
      </c>
      <c r="AG90" s="97">
        <f t="shared" si="15"/>
        <v>-4.1572433788434129E-2</v>
      </c>
      <c r="AJ90" s="27">
        <f t="shared" si="26"/>
        <v>8.375</v>
      </c>
      <c r="AK90" s="28">
        <v>1.7083205529334004E-2</v>
      </c>
      <c r="AM90" s="27">
        <f t="shared" si="27"/>
        <v>8.375</v>
      </c>
      <c r="AN90" s="28" t="e">
        <v>#VALUE!</v>
      </c>
      <c r="AO90" s="28"/>
      <c r="AP90" s="97" t="e">
        <f t="shared" si="16"/>
        <v>#VALUE!</v>
      </c>
    </row>
    <row r="91" spans="2:42" ht="13.2" customHeight="1" x14ac:dyDescent="0.25">
      <c r="B91" s="27">
        <f t="shared" si="22"/>
        <v>8.5</v>
      </c>
      <c r="C91" s="28">
        <v>1.1536927319682044E-2</v>
      </c>
      <c r="E91" s="27">
        <f t="shared" si="23"/>
        <v>8.5</v>
      </c>
      <c r="F91" s="28">
        <v>1.0971474065140433E-2</v>
      </c>
      <c r="H91" s="27">
        <f t="shared" si="24"/>
        <v>8.5</v>
      </c>
      <c r="I91" s="28">
        <v>1.4995427752064246E-2</v>
      </c>
      <c r="K91" s="27">
        <f t="shared" si="25"/>
        <v>8.5</v>
      </c>
      <c r="L91" s="28">
        <v>1.504740586345911E-2</v>
      </c>
      <c r="N91" s="97">
        <f t="shared" si="14"/>
        <v>-0.51978111394863213</v>
      </c>
      <c r="Q91" s="27">
        <f t="shared" si="17"/>
        <v>2.4</v>
      </c>
      <c r="R91" s="89">
        <v>6.9037804787318476E-3</v>
      </c>
      <c r="T91" s="27">
        <f t="shared" si="18"/>
        <v>2.4</v>
      </c>
      <c r="U91" s="28">
        <v>9.4116603197555992E-3</v>
      </c>
      <c r="W91" s="27">
        <f t="shared" si="19"/>
        <v>2.4</v>
      </c>
      <c r="X91" s="28">
        <v>6.1926383954734078E-3</v>
      </c>
      <c r="AA91" s="27">
        <f t="shared" si="20"/>
        <v>2.4</v>
      </c>
      <c r="AB91" s="28">
        <v>6.9037804787318476E-3</v>
      </c>
      <c r="AD91" s="27">
        <f t="shared" si="21"/>
        <v>2.4</v>
      </c>
      <c r="AE91" s="28">
        <v>6.9108845890530814E-3</v>
      </c>
      <c r="AG91" s="97">
        <f t="shared" si="15"/>
        <v>-7.1041103212338835E-2</v>
      </c>
      <c r="AJ91" s="27">
        <f t="shared" si="26"/>
        <v>8.5</v>
      </c>
      <c r="AK91" s="28">
        <v>1.738937635493502E-2</v>
      </c>
      <c r="AM91" s="27">
        <f t="shared" si="27"/>
        <v>8.5</v>
      </c>
      <c r="AN91" s="28" t="e">
        <v>#VALUE!</v>
      </c>
      <c r="AO91" s="28"/>
      <c r="AP91" s="97" t="e">
        <f t="shared" si="16"/>
        <v>#VALUE!</v>
      </c>
    </row>
    <row r="92" spans="2:42" ht="13.2" customHeight="1" x14ac:dyDescent="0.25">
      <c r="B92" s="27">
        <f t="shared" si="22"/>
        <v>8.625</v>
      </c>
      <c r="C92" s="28">
        <v>1.1712539596019571E-2</v>
      </c>
      <c r="E92" s="27">
        <f t="shared" si="23"/>
        <v>8.625</v>
      </c>
      <c r="F92" s="28">
        <v>1.1157260482308385E-2</v>
      </c>
      <c r="H92" s="27">
        <f t="shared" si="24"/>
        <v>8.625</v>
      </c>
      <c r="I92" s="28">
        <v>1.5133177762860965E-2</v>
      </c>
      <c r="K92" s="27">
        <f t="shared" si="25"/>
        <v>8.625</v>
      </c>
      <c r="L92" s="28">
        <v>1.5186001031866861E-2</v>
      </c>
      <c r="N92" s="97">
        <f t="shared" si="14"/>
        <v>-0.52823269005896134</v>
      </c>
      <c r="Q92" s="27">
        <f t="shared" si="17"/>
        <v>2.4499999999999997</v>
      </c>
      <c r="R92" s="89">
        <v>7.0465644226947368E-3</v>
      </c>
      <c r="T92" s="27">
        <f t="shared" si="18"/>
        <v>2.4499999999999997</v>
      </c>
      <c r="U92" s="28">
        <v>9.5182271877036397E-3</v>
      </c>
      <c r="W92" s="27">
        <f t="shared" si="19"/>
        <v>2.4499999999999997</v>
      </c>
      <c r="X92" s="28">
        <v>6.2943893219599336E-3</v>
      </c>
      <c r="AA92" s="27">
        <f t="shared" si="20"/>
        <v>2.4499999999999997</v>
      </c>
      <c r="AB92" s="28">
        <v>7.0465644226947368E-3</v>
      </c>
      <c r="AD92" s="27">
        <f t="shared" si="21"/>
        <v>2.4499999999999997</v>
      </c>
      <c r="AE92" s="28">
        <v>7.0566153999583603E-3</v>
      </c>
      <c r="AG92" s="97">
        <f t="shared" si="15"/>
        <v>-0.10050977263623487</v>
      </c>
      <c r="AJ92" s="27">
        <f t="shared" si="26"/>
        <v>8.625</v>
      </c>
      <c r="AK92" s="28">
        <v>1.7695547180536019E-2</v>
      </c>
      <c r="AM92" s="27">
        <f t="shared" si="27"/>
        <v>8.625</v>
      </c>
      <c r="AN92" s="28" t="e">
        <v>#VALUE!</v>
      </c>
      <c r="AO92" s="28"/>
      <c r="AP92" s="97" t="e">
        <f t="shared" si="16"/>
        <v>#VALUE!</v>
      </c>
    </row>
    <row r="93" spans="2:42" ht="13.2" customHeight="1" x14ac:dyDescent="0.25">
      <c r="B93" s="27">
        <f t="shared" si="22"/>
        <v>8.75</v>
      </c>
      <c r="C93" s="28">
        <v>1.1885145515769392E-2</v>
      </c>
      <c r="E93" s="27">
        <f t="shared" si="23"/>
        <v>8.75</v>
      </c>
      <c r="F93" s="28">
        <v>1.1343046899476343E-2</v>
      </c>
      <c r="H93" s="27">
        <f t="shared" si="24"/>
        <v>8.75</v>
      </c>
      <c r="I93" s="28">
        <v>1.527092777365768E-2</v>
      </c>
      <c r="K93" s="27">
        <f t="shared" si="25"/>
        <v>8.75</v>
      </c>
      <c r="L93" s="28">
        <v>1.5324596200274621E-2</v>
      </c>
      <c r="N93" s="97">
        <f t="shared" si="14"/>
        <v>-0.53668426616941201</v>
      </c>
      <c r="Q93" s="27">
        <f t="shared" si="17"/>
        <v>2.4999999999999996</v>
      </c>
      <c r="R93" s="89">
        <v>7.1893483666576243E-3</v>
      </c>
      <c r="T93" s="27">
        <f t="shared" si="18"/>
        <v>2.4999999999999996</v>
      </c>
      <c r="U93" s="28">
        <v>9.6247940556516802E-3</v>
      </c>
      <c r="W93" s="27">
        <f t="shared" si="19"/>
        <v>2.4999999999999996</v>
      </c>
      <c r="X93" s="28">
        <v>6.3961402484464603E-3</v>
      </c>
      <c r="AA93" s="27">
        <f t="shared" si="20"/>
        <v>2.4999999999999996</v>
      </c>
      <c r="AB93" s="28">
        <v>7.1893483666576243E-3</v>
      </c>
      <c r="AD93" s="27">
        <f t="shared" si="21"/>
        <v>2.4999999999999996</v>
      </c>
      <c r="AE93" s="28">
        <v>7.2023462108636391E-3</v>
      </c>
      <c r="AG93" s="97">
        <f t="shared" si="15"/>
        <v>-0.12997844206014825</v>
      </c>
      <c r="AJ93" s="27">
        <f t="shared" si="26"/>
        <v>8.75</v>
      </c>
      <c r="AK93" s="28">
        <v>1.8001718006137018E-2</v>
      </c>
      <c r="AM93" s="27">
        <f t="shared" si="27"/>
        <v>8.75</v>
      </c>
      <c r="AN93" s="28" t="e">
        <v>#VALUE!</v>
      </c>
      <c r="AO93" s="28"/>
      <c r="AP93" s="97" t="e">
        <f t="shared" si="16"/>
        <v>#VALUE!</v>
      </c>
    </row>
    <row r="94" spans="2:42" ht="13.2" customHeight="1" x14ac:dyDescent="0.25">
      <c r="B94" s="27">
        <f t="shared" si="22"/>
        <v>8.875</v>
      </c>
      <c r="C94" s="28">
        <v>1.2055109963855701E-2</v>
      </c>
      <c r="E94" s="27">
        <f t="shared" si="23"/>
        <v>8.875</v>
      </c>
      <c r="F94" s="28">
        <v>1.1528833316644291E-2</v>
      </c>
      <c r="H94" s="27">
        <f t="shared" si="24"/>
        <v>8.875</v>
      </c>
      <c r="I94" s="28">
        <v>1.54086777844544E-2</v>
      </c>
      <c r="K94" s="27">
        <f t="shared" si="25"/>
        <v>8.875</v>
      </c>
      <c r="L94" s="28">
        <v>1.5463191368682383E-2</v>
      </c>
      <c r="N94" s="97">
        <f t="shared" si="14"/>
        <v>-0.54513584227982792</v>
      </c>
      <c r="Q94" s="27">
        <f t="shared" si="17"/>
        <v>2.5499999999999994</v>
      </c>
      <c r="R94" s="89">
        <v>7.3321323106205136E-3</v>
      </c>
      <c r="T94" s="27">
        <f t="shared" si="18"/>
        <v>2.5499999999999994</v>
      </c>
      <c r="U94" s="28">
        <v>9.7818663594071847E-3</v>
      </c>
      <c r="W94" s="27">
        <f t="shared" si="19"/>
        <v>2.5499999999999994</v>
      </c>
      <c r="X94" s="28">
        <v>6.4978911749329869E-3</v>
      </c>
      <c r="AA94" s="27">
        <f t="shared" si="20"/>
        <v>2.5499999999999994</v>
      </c>
      <c r="AB94" s="28">
        <v>7.3321323106205136E-3</v>
      </c>
      <c r="AD94" s="27">
        <f t="shared" si="21"/>
        <v>2.5499999999999994</v>
      </c>
      <c r="AE94" s="28">
        <v>7.348077021768918E-3</v>
      </c>
      <c r="AG94" s="97">
        <f t="shared" si="15"/>
        <v>-0.15944711148404428</v>
      </c>
      <c r="AJ94" s="27">
        <f t="shared" si="26"/>
        <v>8.875</v>
      </c>
      <c r="AK94" s="28">
        <v>1.8307888831738034E-2</v>
      </c>
      <c r="AM94" s="27">
        <f t="shared" si="27"/>
        <v>8.875</v>
      </c>
      <c r="AN94" s="28" t="e">
        <v>#VALUE!</v>
      </c>
      <c r="AO94" s="28"/>
      <c r="AP94" s="97" t="e">
        <f t="shared" si="16"/>
        <v>#VALUE!</v>
      </c>
    </row>
    <row r="95" spans="2:42" ht="13.2" customHeight="1" x14ac:dyDescent="0.25">
      <c r="B95" s="27">
        <f t="shared" si="22"/>
        <v>9</v>
      </c>
      <c r="C95" s="28">
        <v>1.2222777553818072E-2</v>
      </c>
      <c r="E95" s="27">
        <f t="shared" si="23"/>
        <v>9</v>
      </c>
      <c r="F95" s="28">
        <v>1.171461973381225E-2</v>
      </c>
      <c r="H95" s="27">
        <f t="shared" si="24"/>
        <v>9</v>
      </c>
      <c r="I95" s="28">
        <v>1.5546427795251125E-2</v>
      </c>
      <c r="K95" s="27">
        <f t="shared" si="25"/>
        <v>9</v>
      </c>
      <c r="L95" s="28">
        <v>1.5601786537090137E-2</v>
      </c>
      <c r="N95" s="97">
        <f t="shared" si="14"/>
        <v>-0.55358741839012238</v>
      </c>
      <c r="Q95" s="27">
        <f t="shared" si="17"/>
        <v>2.5999999999999992</v>
      </c>
      <c r="R95" s="89">
        <v>7.4749162545834011E-3</v>
      </c>
      <c r="T95" s="27">
        <f t="shared" si="18"/>
        <v>2.5999999999999992</v>
      </c>
      <c r="U95" s="28">
        <v>9.9509230038627682E-3</v>
      </c>
      <c r="W95" s="27">
        <f t="shared" si="19"/>
        <v>2.5999999999999992</v>
      </c>
      <c r="X95" s="28">
        <v>6.5996421014195136E-3</v>
      </c>
      <c r="AA95" s="27">
        <f t="shared" si="20"/>
        <v>2.5999999999999992</v>
      </c>
      <c r="AB95" s="28">
        <v>7.4749162545834011E-3</v>
      </c>
      <c r="AD95" s="27">
        <f t="shared" si="21"/>
        <v>2.5999999999999992</v>
      </c>
      <c r="AE95" s="28">
        <v>7.4938078326741969E-3</v>
      </c>
      <c r="AG95" s="97">
        <f t="shared" si="15"/>
        <v>-0.18891578090795766</v>
      </c>
      <c r="AJ95" s="27">
        <f t="shared" si="26"/>
        <v>9</v>
      </c>
      <c r="AK95" s="28">
        <v>1.8614059657339036E-2</v>
      </c>
      <c r="AM95" s="27">
        <f t="shared" si="27"/>
        <v>9</v>
      </c>
      <c r="AN95" s="28" t="e">
        <v>#VALUE!</v>
      </c>
      <c r="AO95" s="28"/>
      <c r="AP95" s="97" t="e">
        <f t="shared" si="16"/>
        <v>#VALUE!</v>
      </c>
    </row>
    <row r="96" spans="2:42" ht="13.2" customHeight="1" x14ac:dyDescent="0.25">
      <c r="B96" s="27">
        <f t="shared" si="22"/>
        <v>9.125</v>
      </c>
      <c r="C96" s="28">
        <v>1.2388465133737437E-2</v>
      </c>
      <c r="E96" s="27">
        <f t="shared" si="23"/>
        <v>9.125</v>
      </c>
      <c r="F96" s="28">
        <v>1.1885427732469677E-2</v>
      </c>
      <c r="H96" s="27">
        <f t="shared" si="24"/>
        <v>9.125</v>
      </c>
      <c r="I96" s="28">
        <v>1.5684177806047847E-2</v>
      </c>
      <c r="K96" s="27">
        <f t="shared" si="25"/>
        <v>9.125</v>
      </c>
      <c r="L96" s="28">
        <v>1.574038170549789E-2</v>
      </c>
      <c r="N96" s="97">
        <f t="shared" si="14"/>
        <v>-0.56203899450043426</v>
      </c>
      <c r="Q96" s="27">
        <f t="shared" si="17"/>
        <v>2.649999999999999</v>
      </c>
      <c r="R96" s="89">
        <v>7.6177001985462903E-3</v>
      </c>
      <c r="T96" s="27">
        <f t="shared" si="18"/>
        <v>2.649999999999999</v>
      </c>
      <c r="U96" s="28">
        <v>1.011997964831835E-2</v>
      </c>
      <c r="W96" s="27">
        <f t="shared" si="19"/>
        <v>2.649999999999999</v>
      </c>
      <c r="X96" s="28">
        <v>6.7013930279060403E-3</v>
      </c>
      <c r="AA96" s="27">
        <f t="shared" si="20"/>
        <v>2.649999999999999</v>
      </c>
      <c r="AB96" s="28">
        <v>7.6177001985462903E-3</v>
      </c>
      <c r="AD96" s="27">
        <f t="shared" si="21"/>
        <v>2.649999999999999</v>
      </c>
      <c r="AE96" s="28">
        <v>7.6395386435794757E-3</v>
      </c>
      <c r="AG96" s="97">
        <f t="shared" si="15"/>
        <v>-0.21838445033185369</v>
      </c>
      <c r="AJ96" s="27">
        <f t="shared" si="26"/>
        <v>9.125</v>
      </c>
      <c r="AK96" s="28">
        <v>1.8920230482940035E-2</v>
      </c>
      <c r="AM96" s="27">
        <f t="shared" si="27"/>
        <v>9.125</v>
      </c>
      <c r="AN96" s="28" t="e">
        <v>#VALUE!</v>
      </c>
      <c r="AO96" s="28"/>
      <c r="AP96" s="97" t="e">
        <f t="shared" si="16"/>
        <v>#VALUE!</v>
      </c>
    </row>
    <row r="97" spans="2:42" ht="13.2" customHeight="1" x14ac:dyDescent="0.25">
      <c r="B97" s="27">
        <f t="shared" si="22"/>
        <v>9.25</v>
      </c>
      <c r="C97" s="28">
        <v>1.2552423620545367E-2</v>
      </c>
      <c r="E97" s="27">
        <f t="shared" si="23"/>
        <v>9.25</v>
      </c>
      <c r="F97" s="28">
        <v>1.2054392233464271E-2</v>
      </c>
      <c r="H97" s="27">
        <f t="shared" si="24"/>
        <v>9.25</v>
      </c>
      <c r="I97" s="28">
        <v>1.5821927816844574E-2</v>
      </c>
      <c r="K97" s="27">
        <f t="shared" si="25"/>
        <v>9.25</v>
      </c>
      <c r="L97" s="28">
        <v>1.5878976873905642E-2</v>
      </c>
      <c r="N97" s="97">
        <f t="shared" si="14"/>
        <v>-0.57049057061067665</v>
      </c>
      <c r="Q97" s="27">
        <f t="shared" si="17"/>
        <v>2.6999999999999988</v>
      </c>
      <c r="R97" s="89">
        <v>7.7604841425091787E-3</v>
      </c>
      <c r="T97" s="27">
        <f t="shared" si="18"/>
        <v>2.6999999999999988</v>
      </c>
      <c r="U97" s="28">
        <v>1.0289036292773933E-2</v>
      </c>
      <c r="W97" s="27">
        <f t="shared" si="19"/>
        <v>2.6999999999999988</v>
      </c>
      <c r="X97" s="28">
        <v>6.8031439543925661E-3</v>
      </c>
      <c r="AA97" s="27">
        <f t="shared" si="20"/>
        <v>2.6999999999999988</v>
      </c>
      <c r="AB97" s="28">
        <v>7.7604841425091787E-3</v>
      </c>
      <c r="AD97" s="27">
        <f t="shared" si="21"/>
        <v>2.6999999999999988</v>
      </c>
      <c r="AE97" s="28">
        <v>7.7852694544847546E-3</v>
      </c>
      <c r="AG97" s="97">
        <f t="shared" si="15"/>
        <v>-0.24785311975575841</v>
      </c>
      <c r="AJ97" s="27">
        <f t="shared" si="26"/>
        <v>9.25</v>
      </c>
      <c r="AK97" s="28">
        <v>1.9226401308541041E-2</v>
      </c>
      <c r="AM97" s="27">
        <f t="shared" si="27"/>
        <v>9.25</v>
      </c>
      <c r="AN97" s="28" t="e">
        <v>#VALUE!</v>
      </c>
      <c r="AO97" s="28"/>
      <c r="AP97" s="97" t="e">
        <f t="shared" si="16"/>
        <v>#VALUE!</v>
      </c>
    </row>
    <row r="98" spans="2:42" ht="13.2" customHeight="1" x14ac:dyDescent="0.25">
      <c r="B98" s="27">
        <f t="shared" si="22"/>
        <v>9.375</v>
      </c>
      <c r="C98" s="28">
        <v>1.2714873882753719E-2</v>
      </c>
      <c r="E98" s="27">
        <f t="shared" si="23"/>
        <v>9.375</v>
      </c>
      <c r="F98" s="28">
        <v>1.2223356734458856E-2</v>
      </c>
      <c r="H98" s="27">
        <f t="shared" si="24"/>
        <v>9.375</v>
      </c>
      <c r="I98" s="28">
        <v>1.5959677827641294E-2</v>
      </c>
      <c r="K98" s="27">
        <f t="shared" si="25"/>
        <v>9.375</v>
      </c>
      <c r="L98" s="28">
        <v>1.6017572042313397E-2</v>
      </c>
      <c r="N98" s="97">
        <f t="shared" si="14"/>
        <v>-0.57894214672102318</v>
      </c>
      <c r="Q98" s="27">
        <f t="shared" si="17"/>
        <v>2.7499999999999987</v>
      </c>
      <c r="R98" s="89">
        <v>7.9032680864720671E-3</v>
      </c>
      <c r="T98" s="27">
        <f t="shared" si="18"/>
        <v>2.7499999999999987</v>
      </c>
      <c r="U98" s="28">
        <v>1.0458092937229515E-2</v>
      </c>
      <c r="W98" s="27">
        <f t="shared" si="19"/>
        <v>2.7499999999999987</v>
      </c>
      <c r="X98" s="28">
        <v>6.9048948808790927E-3</v>
      </c>
      <c r="AA98" s="27">
        <f t="shared" si="20"/>
        <v>2.7499999999999987</v>
      </c>
      <c r="AB98" s="28">
        <v>7.9032680864720671E-3</v>
      </c>
      <c r="AD98" s="27">
        <f t="shared" si="21"/>
        <v>2.7499999999999987</v>
      </c>
      <c r="AE98" s="28">
        <v>7.9310002653900334E-3</v>
      </c>
      <c r="AG98" s="97">
        <f t="shared" si="15"/>
        <v>-0.2773217891796631</v>
      </c>
      <c r="AJ98" s="27">
        <f t="shared" si="26"/>
        <v>9.375</v>
      </c>
      <c r="AK98" s="28">
        <v>1.9532572134142039E-2</v>
      </c>
      <c r="AM98" s="27">
        <f t="shared" si="27"/>
        <v>9.375</v>
      </c>
      <c r="AN98" s="28" t="e">
        <v>#VALUE!</v>
      </c>
      <c r="AO98" s="28"/>
      <c r="AP98" s="97" t="e">
        <f t="shared" si="16"/>
        <v>#VALUE!</v>
      </c>
    </row>
    <row r="99" spans="2:42" ht="13.2" customHeight="1" x14ac:dyDescent="0.25">
      <c r="B99" s="27">
        <f t="shared" si="22"/>
        <v>9.5</v>
      </c>
      <c r="C99" s="28">
        <v>1.2876025148309289E-2</v>
      </c>
      <c r="E99" s="27">
        <f t="shared" si="23"/>
        <v>9.5</v>
      </c>
      <c r="F99" s="28">
        <v>1.2392321235453451E-2</v>
      </c>
      <c r="H99" s="27">
        <f t="shared" si="24"/>
        <v>9.5</v>
      </c>
      <c r="I99" s="28">
        <v>1.6097427838438028E-2</v>
      </c>
      <c r="K99" s="27">
        <f t="shared" si="25"/>
        <v>9.5</v>
      </c>
      <c r="L99" s="28">
        <v>1.6156167210721155E-2</v>
      </c>
      <c r="N99" s="97">
        <f t="shared" si="14"/>
        <v>-0.58739372283126556</v>
      </c>
      <c r="Q99" s="27">
        <f t="shared" si="17"/>
        <v>2.7999999999999985</v>
      </c>
      <c r="R99" s="89">
        <v>8.0939313076776476E-3</v>
      </c>
      <c r="T99" s="27">
        <f t="shared" si="18"/>
        <v>2.7999999999999985</v>
      </c>
      <c r="U99" s="28">
        <v>1.0627149581685098E-2</v>
      </c>
      <c r="W99" s="27">
        <f t="shared" si="19"/>
        <v>2.7999999999999985</v>
      </c>
      <c r="X99" s="28">
        <v>7.1222667701408655E-3</v>
      </c>
      <c r="AA99" s="27">
        <f t="shared" si="20"/>
        <v>2.7999999999999985</v>
      </c>
      <c r="AB99" s="28">
        <v>8.0939313076776476E-3</v>
      </c>
      <c r="AD99" s="27">
        <f t="shared" si="21"/>
        <v>2.7999999999999985</v>
      </c>
      <c r="AE99" s="28">
        <v>8.1221729434559076E-3</v>
      </c>
      <c r="AG99" s="97">
        <f t="shared" si="15"/>
        <v>-0.28241635778259933</v>
      </c>
      <c r="AJ99" s="27">
        <f t="shared" si="26"/>
        <v>9.5</v>
      </c>
      <c r="AK99" s="28">
        <v>1.9838742959743041E-2</v>
      </c>
      <c r="AM99" s="27">
        <f t="shared" si="27"/>
        <v>9.5</v>
      </c>
      <c r="AN99" s="28" t="e">
        <v>#VALUE!</v>
      </c>
      <c r="AO99" s="28"/>
      <c r="AP99" s="97" t="e">
        <f t="shared" si="16"/>
        <v>#VALUE!</v>
      </c>
    </row>
    <row r="100" spans="2:42" ht="13.2" customHeight="1" x14ac:dyDescent="0.25">
      <c r="B100" s="27">
        <f t="shared" si="22"/>
        <v>9.625</v>
      </c>
      <c r="C100" s="28">
        <v>1.3036075776174626E-2</v>
      </c>
      <c r="E100" s="27">
        <f t="shared" si="23"/>
        <v>9.625</v>
      </c>
      <c r="F100" s="28">
        <v>1.2561285736448036E-2</v>
      </c>
      <c r="H100" s="27">
        <f t="shared" si="24"/>
        <v>9.625</v>
      </c>
      <c r="I100" s="28">
        <v>1.6235177849234741E-2</v>
      </c>
      <c r="K100" s="27">
        <f t="shared" si="25"/>
        <v>9.625</v>
      </c>
      <c r="L100" s="28">
        <v>1.629476237912892E-2</v>
      </c>
      <c r="N100" s="97">
        <f t="shared" si="14"/>
        <v>-0.59584529894178562</v>
      </c>
      <c r="Q100" s="27">
        <f t="shared" si="17"/>
        <v>2.8499999999999983</v>
      </c>
      <c r="R100" s="89">
        <v>8.2949683722858113E-3</v>
      </c>
      <c r="T100" s="27">
        <f t="shared" si="18"/>
        <v>2.8499999999999983</v>
      </c>
      <c r="U100" s="28">
        <v>1.079620622614068E-2</v>
      </c>
      <c r="W100" s="27">
        <f t="shared" si="19"/>
        <v>2.8499999999999983</v>
      </c>
      <c r="X100" s="28">
        <v>7.3646898680039463E-3</v>
      </c>
      <c r="AA100" s="27">
        <f t="shared" si="20"/>
        <v>2.8499999999999983</v>
      </c>
      <c r="AB100" s="28">
        <v>8.2949683722858113E-3</v>
      </c>
      <c r="AD100" s="27">
        <f t="shared" si="21"/>
        <v>2.8499999999999983</v>
      </c>
      <c r="AE100" s="28">
        <v>8.323191359406578E-3</v>
      </c>
      <c r="AG100" s="97">
        <f t="shared" si="15"/>
        <v>-0.28222987120766696</v>
      </c>
      <c r="AJ100" s="27">
        <f t="shared" si="26"/>
        <v>9.625</v>
      </c>
      <c r="AK100" s="28">
        <v>2.0144913785344058E-2</v>
      </c>
      <c r="AM100" s="27">
        <f t="shared" si="27"/>
        <v>9.625</v>
      </c>
      <c r="AN100" s="28" t="e">
        <v>#VALUE!</v>
      </c>
      <c r="AO100" s="28"/>
      <c r="AP100" s="97" t="e">
        <f t="shared" si="16"/>
        <v>#VALUE!</v>
      </c>
    </row>
    <row r="101" spans="2:42" ht="13.2" customHeight="1" x14ac:dyDescent="0.25">
      <c r="B101" s="27">
        <f t="shared" si="22"/>
        <v>9.75</v>
      </c>
      <c r="C101" s="28">
        <v>1.3195213953057786E-2</v>
      </c>
      <c r="E101" s="27">
        <f t="shared" si="23"/>
        <v>9.75</v>
      </c>
      <c r="F101" s="28">
        <v>1.2730250237442634E-2</v>
      </c>
      <c r="H101" s="27">
        <f t="shared" si="24"/>
        <v>9.75</v>
      </c>
      <c r="I101" s="28">
        <v>1.6372927860031462E-2</v>
      </c>
      <c r="K101" s="27">
        <f t="shared" si="25"/>
        <v>9.75</v>
      </c>
      <c r="L101" s="28">
        <v>1.6433357547536671E-2</v>
      </c>
      <c r="N101" s="97">
        <f t="shared" si="14"/>
        <v>-0.60429687505209739</v>
      </c>
      <c r="Q101" s="27">
        <f t="shared" si="17"/>
        <v>2.8999999999999981</v>
      </c>
      <c r="R101" s="89">
        <v>8.4960054368939768E-3</v>
      </c>
      <c r="T101" s="27">
        <f t="shared" si="18"/>
        <v>2.8999999999999981</v>
      </c>
      <c r="U101" s="28">
        <v>1.0965262870596263E-2</v>
      </c>
      <c r="W101" s="27">
        <f t="shared" si="19"/>
        <v>2.8999999999999981</v>
      </c>
      <c r="X101" s="28">
        <v>7.6071129658670271E-3</v>
      </c>
      <c r="AA101" s="27">
        <f t="shared" si="20"/>
        <v>2.8999999999999981</v>
      </c>
      <c r="AB101" s="28">
        <v>8.4960054368939768E-3</v>
      </c>
      <c r="AD101" s="27">
        <f t="shared" si="21"/>
        <v>2.8999999999999981</v>
      </c>
      <c r="AE101" s="28">
        <v>8.5242097753572502E-3</v>
      </c>
      <c r="AG101" s="97">
        <f t="shared" si="15"/>
        <v>-0.2820433846327346</v>
      </c>
      <c r="AJ101" s="27">
        <f t="shared" si="26"/>
        <v>9.75</v>
      </c>
      <c r="AK101" s="28">
        <v>2.0451084610945063E-2</v>
      </c>
      <c r="AM101" s="27">
        <f t="shared" si="27"/>
        <v>9.75</v>
      </c>
      <c r="AN101" s="28" t="e">
        <v>#VALUE!</v>
      </c>
      <c r="AO101" s="28"/>
      <c r="AP101" s="97" t="e">
        <f t="shared" si="16"/>
        <v>#VALUE!</v>
      </c>
    </row>
    <row r="102" spans="2:42" ht="13.2" customHeight="1" x14ac:dyDescent="0.25">
      <c r="B102" s="27">
        <f t="shared" si="22"/>
        <v>9.875</v>
      </c>
      <c r="C102" s="28">
        <v>1.3353618337225899E-2</v>
      </c>
      <c r="E102" s="27">
        <f t="shared" si="23"/>
        <v>9.875</v>
      </c>
      <c r="F102" s="28">
        <v>1.289921473843722E-2</v>
      </c>
      <c r="H102" s="27">
        <f t="shared" si="24"/>
        <v>9.875</v>
      </c>
      <c r="I102" s="28">
        <v>1.6510677870828196E-2</v>
      </c>
      <c r="K102" s="27">
        <f t="shared" si="25"/>
        <v>9.875</v>
      </c>
      <c r="L102" s="28">
        <v>1.6571952715944433E-2</v>
      </c>
      <c r="N102" s="97">
        <f t="shared" si="14"/>
        <v>-0.61274845116237464</v>
      </c>
      <c r="Q102" s="27">
        <f t="shared" si="17"/>
        <v>2.949999999999998</v>
      </c>
      <c r="R102" s="89">
        <v>8.6970425015021422E-3</v>
      </c>
      <c r="T102" s="27">
        <f t="shared" si="18"/>
        <v>2.949999999999998</v>
      </c>
      <c r="U102" s="28">
        <v>1.1134319515051845E-2</v>
      </c>
      <c r="W102" s="27">
        <f t="shared" si="19"/>
        <v>2.949999999999998</v>
      </c>
      <c r="X102" s="28">
        <v>7.8495360637301087E-3</v>
      </c>
      <c r="AA102" s="27">
        <f t="shared" si="20"/>
        <v>2.949999999999998</v>
      </c>
      <c r="AB102" s="28">
        <v>8.6970425015021422E-3</v>
      </c>
      <c r="AD102" s="27">
        <f t="shared" si="21"/>
        <v>2.949999999999998</v>
      </c>
      <c r="AE102" s="28">
        <v>8.7252281913079207E-3</v>
      </c>
      <c r="AG102" s="97">
        <f t="shared" si="15"/>
        <v>-0.28185689805778485</v>
      </c>
      <c r="AJ102" s="27">
        <f t="shared" si="26"/>
        <v>9.875</v>
      </c>
      <c r="AK102" s="28">
        <v>2.0757255436546069E-2</v>
      </c>
      <c r="AM102" s="27">
        <f t="shared" si="27"/>
        <v>9.875</v>
      </c>
      <c r="AN102" s="28" t="e">
        <v>#VALUE!</v>
      </c>
      <c r="AO102" s="28"/>
      <c r="AP102" s="97" t="e">
        <f t="shared" si="16"/>
        <v>#VALUE!</v>
      </c>
    </row>
    <row r="103" spans="2:42" ht="13.2" customHeight="1" x14ac:dyDescent="0.25">
      <c r="B103" s="27">
        <f t="shared" si="22"/>
        <v>10</v>
      </c>
      <c r="C103" s="28">
        <v>1.3511458654032762E-2</v>
      </c>
      <c r="E103" s="27">
        <f t="shared" si="23"/>
        <v>10</v>
      </c>
      <c r="F103" s="28">
        <v>1.306817923943181E-2</v>
      </c>
      <c r="H103" s="27">
        <f t="shared" si="24"/>
        <v>10</v>
      </c>
      <c r="I103" s="28">
        <v>1.6648427881624905E-2</v>
      </c>
      <c r="K103" s="27">
        <f t="shared" si="25"/>
        <v>10</v>
      </c>
      <c r="L103" s="28">
        <v>1.6710547884352184E-2</v>
      </c>
      <c r="N103" s="97">
        <f t="shared" si="14"/>
        <v>-0.62120002727279044</v>
      </c>
      <c r="Q103" s="27">
        <f t="shared" si="17"/>
        <v>2.9999999999999978</v>
      </c>
      <c r="R103" s="89">
        <v>8.8980795661103076E-3</v>
      </c>
      <c r="T103" s="27">
        <f t="shared" si="18"/>
        <v>2.9999999999999978</v>
      </c>
      <c r="U103" s="28">
        <v>1.1303376159507428E-2</v>
      </c>
      <c r="W103" s="27">
        <f t="shared" si="19"/>
        <v>2.9999999999999978</v>
      </c>
      <c r="X103" s="28">
        <v>8.0919591615931895E-3</v>
      </c>
      <c r="AA103" s="27">
        <f t="shared" si="20"/>
        <v>2.9999999999999978</v>
      </c>
      <c r="AB103" s="28">
        <v>8.8980795661103076E-3</v>
      </c>
      <c r="AD103" s="27">
        <f t="shared" si="21"/>
        <v>2.9999999999999978</v>
      </c>
      <c r="AE103" s="28">
        <v>8.9262466072585929E-3</v>
      </c>
      <c r="AG103" s="97">
        <f t="shared" si="15"/>
        <v>-0.28167041148285249</v>
      </c>
      <c r="AJ103" s="27">
        <f t="shared" si="26"/>
        <v>10</v>
      </c>
      <c r="AK103" s="28">
        <v>2.1063426262147061E-2</v>
      </c>
      <c r="AM103" s="27">
        <f t="shared" si="27"/>
        <v>10</v>
      </c>
      <c r="AN103" s="28" t="e">
        <v>#VALUE!</v>
      </c>
      <c r="AO103" s="28"/>
      <c r="AP103" s="97" t="e">
        <f t="shared" si="16"/>
        <v>#VALUE!</v>
      </c>
    </row>
    <row r="104" spans="2:42" ht="13.2" customHeight="1" x14ac:dyDescent="0.25">
      <c r="B104" s="27">
        <f t="shared" si="22"/>
        <v>10.125</v>
      </c>
      <c r="C104" s="28">
        <v>1.3668829054507182E-2</v>
      </c>
      <c r="E104" s="27">
        <f t="shared" si="23"/>
        <v>10.125</v>
      </c>
      <c r="F104" s="28">
        <v>1.3217794513326667E-2</v>
      </c>
      <c r="H104" s="27">
        <f t="shared" si="24"/>
        <v>10.125</v>
      </c>
      <c r="I104" s="28">
        <v>1.6742548976222595E-2</v>
      </c>
      <c r="K104" s="27">
        <f t="shared" si="25"/>
        <v>10.125</v>
      </c>
      <c r="L104" s="28">
        <v>1.6804753276697094E-2</v>
      </c>
      <c r="N104" s="97">
        <f t="shared" si="14"/>
        <v>-0.62204300474499186</v>
      </c>
      <c r="Q104" s="27">
        <f t="shared" si="17"/>
        <v>3.0499999999999976</v>
      </c>
      <c r="R104" s="89">
        <v>9.0991166307184731E-3</v>
      </c>
      <c r="T104" s="27">
        <f t="shared" si="18"/>
        <v>3.0499999999999976</v>
      </c>
      <c r="U104" s="28">
        <v>1.147243280396301E-2</v>
      </c>
      <c r="W104" s="27">
        <f t="shared" si="19"/>
        <v>3.0499999999999976</v>
      </c>
      <c r="X104" s="28">
        <v>8.3343822594562703E-3</v>
      </c>
      <c r="AA104" s="27">
        <f t="shared" si="20"/>
        <v>3.0499999999999976</v>
      </c>
      <c r="AB104" s="28">
        <v>9.0991166307184731E-3</v>
      </c>
      <c r="AD104" s="27">
        <f t="shared" si="21"/>
        <v>3.0499999999999976</v>
      </c>
      <c r="AE104" s="28">
        <v>9.1272650232092634E-3</v>
      </c>
      <c r="AG104" s="97">
        <f t="shared" si="15"/>
        <v>-0.28148392490790275</v>
      </c>
      <c r="AJ104" s="27">
        <f t="shared" si="26"/>
        <v>10.125</v>
      </c>
      <c r="AK104" s="28">
        <v>2.1187214969084493E-2</v>
      </c>
      <c r="AM104" s="27">
        <f t="shared" si="27"/>
        <v>10.125</v>
      </c>
      <c r="AN104" s="28" t="e">
        <v>#VALUE!</v>
      </c>
      <c r="AO104" s="28"/>
      <c r="AP104" s="97" t="e">
        <f t="shared" si="16"/>
        <v>#VALUE!</v>
      </c>
    </row>
    <row r="105" spans="2:42" ht="13.2" customHeight="1" x14ac:dyDescent="0.25">
      <c r="B105" s="27">
        <f t="shared" si="22"/>
        <v>10.25</v>
      </c>
      <c r="C105" s="28">
        <v>1.3825449418670208E-2</v>
      </c>
      <c r="E105" s="27">
        <f t="shared" si="23"/>
        <v>10.25</v>
      </c>
      <c r="F105" s="28">
        <v>1.3365028343886164E-2</v>
      </c>
      <c r="H105" s="27">
        <f t="shared" si="24"/>
        <v>10.25</v>
      </c>
      <c r="I105" s="28">
        <v>1.683130035805732E-2</v>
      </c>
      <c r="K105" s="27">
        <f t="shared" si="25"/>
        <v>10.25</v>
      </c>
      <c r="L105" s="28">
        <v>1.6893495311988114E-2</v>
      </c>
      <c r="N105" s="97">
        <f t="shared" si="14"/>
        <v>-0.62194953930793528</v>
      </c>
      <c r="Q105" s="27">
        <f t="shared" si="17"/>
        <v>3.0999999999999974</v>
      </c>
      <c r="R105" s="89">
        <v>9.3001536953266385E-3</v>
      </c>
      <c r="T105" s="27">
        <f t="shared" si="18"/>
        <v>3.0999999999999974</v>
      </c>
      <c r="U105" s="28">
        <v>1.1641489448418592E-2</v>
      </c>
      <c r="W105" s="27">
        <f t="shared" si="19"/>
        <v>3.0999999999999974</v>
      </c>
      <c r="X105" s="28">
        <v>8.576805357319351E-3</v>
      </c>
      <c r="AA105" s="27">
        <f t="shared" si="20"/>
        <v>3.0999999999999974</v>
      </c>
      <c r="AB105" s="28">
        <v>9.3001536953266385E-3</v>
      </c>
      <c r="AD105" s="27">
        <f t="shared" si="21"/>
        <v>3.0999999999999974</v>
      </c>
      <c r="AE105" s="28">
        <v>9.3282834391599356E-3</v>
      </c>
      <c r="AG105" s="97">
        <f t="shared" si="15"/>
        <v>-0.28129743833297038</v>
      </c>
      <c r="AJ105" s="27">
        <f t="shared" si="26"/>
        <v>10.25</v>
      </c>
      <c r="AK105" s="28">
        <v>2.1288556646032554E-2</v>
      </c>
      <c r="AM105" s="27">
        <f t="shared" si="27"/>
        <v>10.25</v>
      </c>
      <c r="AN105" s="28" t="e">
        <v>#VALUE!</v>
      </c>
      <c r="AO105" s="28"/>
      <c r="AP105" s="97" t="e">
        <f t="shared" si="16"/>
        <v>#VALUE!</v>
      </c>
    </row>
    <row r="106" spans="2:42" ht="13.2" customHeight="1" x14ac:dyDescent="0.25">
      <c r="B106" s="27">
        <f t="shared" si="22"/>
        <v>10.375</v>
      </c>
      <c r="C106" s="28">
        <v>1.3980926720222423E-2</v>
      </c>
      <c r="E106" s="27">
        <f t="shared" si="23"/>
        <v>10.375</v>
      </c>
      <c r="F106" s="28">
        <v>1.3512262174445672E-2</v>
      </c>
      <c r="H106" s="27">
        <f t="shared" si="24"/>
        <v>10.375</v>
      </c>
      <c r="I106" s="28">
        <v>1.6920051739892045E-2</v>
      </c>
      <c r="K106" s="27">
        <f t="shared" si="25"/>
        <v>10.375</v>
      </c>
      <c r="L106" s="28">
        <v>1.6982237347279147E-2</v>
      </c>
      <c r="N106" s="97">
        <f t="shared" si="14"/>
        <v>-0.62185607387101749</v>
      </c>
      <c r="Q106" s="27">
        <f t="shared" si="17"/>
        <v>3.1499999999999972</v>
      </c>
      <c r="R106" s="89">
        <v>9.5011907599348022E-3</v>
      </c>
      <c r="T106" s="27">
        <f t="shared" si="18"/>
        <v>3.1499999999999972</v>
      </c>
      <c r="U106" s="28">
        <v>1.1810546092874175E-2</v>
      </c>
      <c r="W106" s="27">
        <f t="shared" si="19"/>
        <v>3.1499999999999972</v>
      </c>
      <c r="X106" s="28">
        <v>8.8192284551824318E-3</v>
      </c>
      <c r="AA106" s="27">
        <f t="shared" si="20"/>
        <v>3.1499999999999972</v>
      </c>
      <c r="AB106" s="28">
        <v>9.5011907599348022E-3</v>
      </c>
      <c r="AD106" s="27">
        <f t="shared" si="21"/>
        <v>3.1499999999999972</v>
      </c>
      <c r="AE106" s="28">
        <v>9.529301855110606E-3</v>
      </c>
      <c r="AG106" s="97">
        <f t="shared" si="15"/>
        <v>-0.28111095175803802</v>
      </c>
      <c r="AJ106" s="27">
        <f t="shared" si="26"/>
        <v>10.375</v>
      </c>
      <c r="AK106" s="28">
        <v>2.1389898322980615E-2</v>
      </c>
      <c r="AM106" s="27">
        <f t="shared" si="27"/>
        <v>10.375</v>
      </c>
      <c r="AN106" s="28" t="e">
        <v>#VALUE!</v>
      </c>
      <c r="AO106" s="28"/>
      <c r="AP106" s="97" t="e">
        <f t="shared" si="16"/>
        <v>#VALUE!</v>
      </c>
    </row>
    <row r="107" spans="2:42" ht="13.2" customHeight="1" x14ac:dyDescent="0.25">
      <c r="B107" s="27">
        <f t="shared" si="22"/>
        <v>10.5</v>
      </c>
      <c r="C107" s="28">
        <v>1.4134886527604865E-2</v>
      </c>
      <c r="E107" s="27">
        <f t="shared" si="23"/>
        <v>10.5</v>
      </c>
      <c r="F107" s="28">
        <v>1.365949600500518E-2</v>
      </c>
      <c r="H107" s="27">
        <f t="shared" si="24"/>
        <v>10.5</v>
      </c>
      <c r="I107" s="28">
        <v>1.7008803121726764E-2</v>
      </c>
      <c r="K107" s="27">
        <f t="shared" si="25"/>
        <v>10.5</v>
      </c>
      <c r="L107" s="28">
        <v>1.7070979382570163E-2</v>
      </c>
      <c r="N107" s="97">
        <f t="shared" si="14"/>
        <v>-0.62176260843399556</v>
      </c>
      <c r="Q107" s="27">
        <f t="shared" si="17"/>
        <v>3.1999999999999971</v>
      </c>
      <c r="R107" s="89">
        <v>9.7022278245429677E-3</v>
      </c>
      <c r="T107" s="27">
        <f t="shared" si="18"/>
        <v>3.1999999999999971</v>
      </c>
      <c r="U107" s="28">
        <v>1.1979602737329759E-2</v>
      </c>
      <c r="W107" s="27">
        <f t="shared" si="19"/>
        <v>3.1999999999999971</v>
      </c>
      <c r="X107" s="28">
        <v>9.0616515530455126E-3</v>
      </c>
      <c r="AA107" s="27">
        <f t="shared" si="20"/>
        <v>3.1999999999999971</v>
      </c>
      <c r="AB107" s="28">
        <v>9.7022278245429677E-3</v>
      </c>
      <c r="AD107" s="27">
        <f t="shared" si="21"/>
        <v>3.1999999999999971</v>
      </c>
      <c r="AE107" s="28">
        <v>9.7303202710612782E-3</v>
      </c>
      <c r="AG107" s="97">
        <f t="shared" si="15"/>
        <v>-0.28092446518310565</v>
      </c>
      <c r="AJ107" s="27">
        <f t="shared" si="26"/>
        <v>10.5</v>
      </c>
      <c r="AK107" s="28">
        <v>2.1491239999928677E-2</v>
      </c>
      <c r="AM107" s="27">
        <f t="shared" si="27"/>
        <v>10.5</v>
      </c>
      <c r="AN107" s="28" t="e">
        <v>#VALUE!</v>
      </c>
      <c r="AO107" s="28"/>
      <c r="AP107" s="97" t="e">
        <f t="shared" si="16"/>
        <v>#VALUE!</v>
      </c>
    </row>
    <row r="108" spans="2:42" ht="13.2" customHeight="1" x14ac:dyDescent="0.25">
      <c r="B108" s="27">
        <f t="shared" si="22"/>
        <v>10.625</v>
      </c>
      <c r="C108" s="28">
        <v>1.4286972029567205E-2</v>
      </c>
      <c r="E108" s="27">
        <f t="shared" si="23"/>
        <v>10.625</v>
      </c>
      <c r="F108" s="28">
        <v>1.380672983556468E-2</v>
      </c>
      <c r="H108" s="27">
        <f t="shared" si="24"/>
        <v>10.625</v>
      </c>
      <c r="I108" s="28">
        <v>1.7097554503561506E-2</v>
      </c>
      <c r="K108" s="27">
        <f t="shared" si="25"/>
        <v>10.625</v>
      </c>
      <c r="L108" s="28">
        <v>1.7159721417861196E-2</v>
      </c>
      <c r="N108" s="97">
        <f t="shared" si="14"/>
        <v>-0.62166914299690434</v>
      </c>
      <c r="Q108" s="27">
        <f t="shared" si="17"/>
        <v>3.2499999999999969</v>
      </c>
      <c r="R108" s="89">
        <v>9.9032648891511331E-3</v>
      </c>
      <c r="T108" s="27">
        <f t="shared" si="18"/>
        <v>3.2499999999999969</v>
      </c>
      <c r="U108" s="28">
        <v>1.214865938178534E-2</v>
      </c>
      <c r="W108" s="27">
        <f t="shared" si="19"/>
        <v>3.2499999999999969</v>
      </c>
      <c r="X108" s="28">
        <v>9.3040746509085934E-3</v>
      </c>
      <c r="AA108" s="27">
        <f t="shared" si="20"/>
        <v>3.2499999999999969</v>
      </c>
      <c r="AB108" s="28">
        <v>9.9032648891511331E-3</v>
      </c>
      <c r="AD108" s="27">
        <f t="shared" si="21"/>
        <v>3.2499999999999969</v>
      </c>
      <c r="AE108" s="28">
        <v>9.9313386870119487E-3</v>
      </c>
      <c r="AG108" s="97">
        <f t="shared" si="15"/>
        <v>-0.28073797860815597</v>
      </c>
      <c r="AJ108" s="27">
        <f t="shared" si="26"/>
        <v>10.625</v>
      </c>
      <c r="AK108" s="28">
        <v>2.1592581676876728E-2</v>
      </c>
      <c r="AM108" s="27">
        <f t="shared" si="27"/>
        <v>10.625</v>
      </c>
      <c r="AN108" s="28" t="e">
        <v>#VALUE!</v>
      </c>
      <c r="AO108" s="28"/>
      <c r="AP108" s="97" t="e">
        <f t="shared" si="16"/>
        <v>#VALUE!</v>
      </c>
    </row>
    <row r="109" spans="2:42" ht="13.2" customHeight="1" x14ac:dyDescent="0.25">
      <c r="B109" s="27">
        <f t="shared" si="22"/>
        <v>10.75</v>
      </c>
      <c r="C109" s="28">
        <v>1.4436843010731205E-2</v>
      </c>
      <c r="E109" s="27">
        <f t="shared" si="23"/>
        <v>10.75</v>
      </c>
      <c r="F109" s="28">
        <v>1.3953963666124178E-2</v>
      </c>
      <c r="H109" s="27">
        <f t="shared" si="24"/>
        <v>10.75</v>
      </c>
      <c r="I109" s="28">
        <v>1.7186305885396227E-2</v>
      </c>
      <c r="K109" s="27">
        <f t="shared" si="25"/>
        <v>10.75</v>
      </c>
      <c r="L109" s="28">
        <v>1.7248463453152223E-2</v>
      </c>
      <c r="N109" s="97">
        <f t="shared" si="14"/>
        <v>-0.6215756775599518</v>
      </c>
      <c r="Q109" s="27">
        <f t="shared" si="17"/>
        <v>3.2999999999999967</v>
      </c>
      <c r="R109" s="89">
        <v>1.0104301953759299E-2</v>
      </c>
      <c r="T109" s="27">
        <f t="shared" si="18"/>
        <v>3.2999999999999967</v>
      </c>
      <c r="U109" s="28">
        <v>1.2317716026240922E-2</v>
      </c>
      <c r="W109" s="27">
        <f t="shared" si="19"/>
        <v>3.2999999999999967</v>
      </c>
      <c r="X109" s="28">
        <v>9.5464977487716759E-3</v>
      </c>
      <c r="AA109" s="27">
        <f t="shared" si="20"/>
        <v>3.2999999999999967</v>
      </c>
      <c r="AB109" s="28">
        <v>1.0104301953759299E-2</v>
      </c>
      <c r="AD109" s="27">
        <f t="shared" si="21"/>
        <v>3.2999999999999967</v>
      </c>
      <c r="AE109" s="28">
        <v>1.0132357102962621E-2</v>
      </c>
      <c r="AG109" s="97">
        <f t="shared" si="15"/>
        <v>-0.2805514920332236</v>
      </c>
      <c r="AJ109" s="27">
        <f t="shared" si="26"/>
        <v>10.75</v>
      </c>
      <c r="AK109" s="28">
        <v>2.16939233538248E-2</v>
      </c>
      <c r="AM109" s="27">
        <f t="shared" si="27"/>
        <v>10.75</v>
      </c>
      <c r="AN109" s="28" t="e">
        <v>#VALUE!</v>
      </c>
      <c r="AO109" s="28"/>
      <c r="AP109" s="97" t="e">
        <f t="shared" si="16"/>
        <v>#VALUE!</v>
      </c>
    </row>
    <row r="110" spans="2:42" ht="13.2" customHeight="1" x14ac:dyDescent="0.25">
      <c r="B110" s="27">
        <f t="shared" si="22"/>
        <v>10.875</v>
      </c>
      <c r="C110" s="28">
        <v>1.4584174897805013E-2</v>
      </c>
      <c r="E110" s="27">
        <f t="shared" si="23"/>
        <v>10.875</v>
      </c>
      <c r="F110" s="28">
        <v>1.4101197496683685E-2</v>
      </c>
      <c r="H110" s="27">
        <f t="shared" si="24"/>
        <v>10.875</v>
      </c>
      <c r="I110" s="28">
        <v>1.7275057267230942E-2</v>
      </c>
      <c r="K110" s="27">
        <f t="shared" si="25"/>
        <v>10.875</v>
      </c>
      <c r="L110" s="28">
        <v>1.7337205488443235E-2</v>
      </c>
      <c r="N110" s="97">
        <f t="shared" si="14"/>
        <v>-0.62148221212292998</v>
      </c>
      <c r="Q110" s="27">
        <f t="shared" si="17"/>
        <v>3.3499999999999965</v>
      </c>
      <c r="R110" s="89">
        <v>1.0305339018367464E-2</v>
      </c>
      <c r="T110" s="27">
        <f t="shared" si="18"/>
        <v>3.3499999999999965</v>
      </c>
      <c r="U110" s="28">
        <v>1.2486772670696505E-2</v>
      </c>
      <c r="W110" s="27">
        <f t="shared" si="19"/>
        <v>3.3499999999999965</v>
      </c>
      <c r="X110" s="28">
        <v>9.7889208466347567E-3</v>
      </c>
      <c r="AA110" s="27">
        <f t="shared" si="20"/>
        <v>3.3499999999999965</v>
      </c>
      <c r="AB110" s="28">
        <v>1.0305339018367464E-2</v>
      </c>
      <c r="AD110" s="27">
        <f t="shared" si="21"/>
        <v>3.3499999999999965</v>
      </c>
      <c r="AE110" s="28">
        <v>1.0333375518913291E-2</v>
      </c>
      <c r="AG110" s="97">
        <f t="shared" si="15"/>
        <v>-0.28036500545827392</v>
      </c>
      <c r="AJ110" s="27">
        <f t="shared" si="26"/>
        <v>10.875</v>
      </c>
      <c r="AK110" s="28">
        <v>2.1795265030772854E-2</v>
      </c>
      <c r="AM110" s="27">
        <f t="shared" si="27"/>
        <v>10.875</v>
      </c>
      <c r="AN110" s="28" t="e">
        <v>#VALUE!</v>
      </c>
      <c r="AO110" s="28"/>
      <c r="AP110" s="97" t="e">
        <f t="shared" si="16"/>
        <v>#VALUE!</v>
      </c>
    </row>
    <row r="111" spans="2:42" ht="13.2" customHeight="1" x14ac:dyDescent="0.25">
      <c r="B111" s="27">
        <f t="shared" si="22"/>
        <v>11</v>
      </c>
      <c r="C111" s="28">
        <v>1.47286578708282E-2</v>
      </c>
      <c r="E111" s="27">
        <f t="shared" si="23"/>
        <v>11</v>
      </c>
      <c r="F111" s="28">
        <v>1.4248431327243185E-2</v>
      </c>
      <c r="H111" s="27">
        <f t="shared" si="24"/>
        <v>11</v>
      </c>
      <c r="I111" s="28">
        <v>1.7363808649065678E-2</v>
      </c>
      <c r="K111" s="27">
        <f t="shared" si="25"/>
        <v>11</v>
      </c>
      <c r="L111" s="28">
        <v>1.7425947523734261E-2</v>
      </c>
      <c r="N111" s="97">
        <f t="shared" si="14"/>
        <v>-0.62138874668583866</v>
      </c>
      <c r="Q111" s="27">
        <f t="shared" si="17"/>
        <v>3.3999999999999964</v>
      </c>
      <c r="R111" s="89">
        <v>1.0506376082975629E-2</v>
      </c>
      <c r="T111" s="27">
        <f t="shared" si="18"/>
        <v>3.3999999999999964</v>
      </c>
      <c r="U111" s="28">
        <v>1.2655829315152089E-2</v>
      </c>
      <c r="W111" s="27">
        <f t="shared" si="19"/>
        <v>3.3999999999999964</v>
      </c>
      <c r="X111" s="28">
        <v>1.0031343944497837E-2</v>
      </c>
      <c r="AA111" s="27">
        <f t="shared" si="20"/>
        <v>3.3999999999999964</v>
      </c>
      <c r="AB111" s="28">
        <v>1.0506376082975629E-2</v>
      </c>
      <c r="AD111" s="27">
        <f t="shared" si="21"/>
        <v>3.3999999999999964</v>
      </c>
      <c r="AE111" s="28">
        <v>1.0534393934863964E-2</v>
      </c>
      <c r="AG111" s="97">
        <f t="shared" si="15"/>
        <v>-0.28017851888334155</v>
      </c>
      <c r="AJ111" s="27">
        <f t="shared" si="26"/>
        <v>11</v>
      </c>
      <c r="AK111" s="28">
        <v>2.1896606707720916E-2</v>
      </c>
      <c r="AM111" s="27">
        <f t="shared" si="27"/>
        <v>11</v>
      </c>
      <c r="AN111" s="28" t="e">
        <v>#VALUE!</v>
      </c>
      <c r="AO111" s="28"/>
      <c r="AP111" s="97" t="e">
        <f t="shared" si="16"/>
        <v>#VALUE!</v>
      </c>
    </row>
    <row r="112" spans="2:42" ht="13.2" customHeight="1" x14ac:dyDescent="0.25">
      <c r="B112" s="27">
        <f t="shared" si="22"/>
        <v>11.125</v>
      </c>
      <c r="C112" s="28">
        <v>1.4870048777254397E-2</v>
      </c>
      <c r="E112" s="27">
        <f t="shared" si="23"/>
        <v>11.125</v>
      </c>
      <c r="F112" s="28">
        <v>1.4395665157802695E-2</v>
      </c>
      <c r="H112" s="27">
        <f t="shared" si="24"/>
        <v>11.125</v>
      </c>
      <c r="I112" s="28">
        <v>1.7452560030900396E-2</v>
      </c>
      <c r="K112" s="27">
        <f t="shared" si="25"/>
        <v>11.125</v>
      </c>
      <c r="L112" s="28">
        <v>1.7514689559025295E-2</v>
      </c>
      <c r="N112" s="97">
        <f t="shared" si="14"/>
        <v>-0.62129528124899025</v>
      </c>
      <c r="Q112" s="27">
        <f t="shared" si="17"/>
        <v>3.4499999999999962</v>
      </c>
      <c r="R112" s="89">
        <v>1.0707413147583795E-2</v>
      </c>
      <c r="T112" s="27">
        <f t="shared" si="18"/>
        <v>3.4499999999999962</v>
      </c>
      <c r="U112" s="28">
        <v>1.2824885959607671E-2</v>
      </c>
      <c r="W112" s="27">
        <f t="shared" si="19"/>
        <v>3.4499999999999962</v>
      </c>
      <c r="X112" s="28">
        <v>1.0273767042360918E-2</v>
      </c>
      <c r="AA112" s="27">
        <f t="shared" si="20"/>
        <v>3.4499999999999962</v>
      </c>
      <c r="AB112" s="28">
        <v>1.0707413147583795E-2</v>
      </c>
      <c r="AD112" s="27">
        <f t="shared" si="21"/>
        <v>3.4499999999999962</v>
      </c>
      <c r="AE112" s="28">
        <v>1.0735412350814634E-2</v>
      </c>
      <c r="AG112" s="97">
        <f t="shared" si="15"/>
        <v>-0.27999203230839181</v>
      </c>
      <c r="AJ112" s="27">
        <f t="shared" si="26"/>
        <v>11.125</v>
      </c>
      <c r="AK112" s="28">
        <v>2.1997948384668981E-2</v>
      </c>
      <c r="AM112" s="27">
        <f t="shared" si="27"/>
        <v>11.125</v>
      </c>
      <c r="AN112" s="28" t="e">
        <v>#VALUE!</v>
      </c>
      <c r="AO112" s="28"/>
      <c r="AP112" s="97" t="e">
        <f t="shared" si="16"/>
        <v>#VALUE!</v>
      </c>
    </row>
    <row r="113" spans="2:42" ht="13.2" customHeight="1" x14ac:dyDescent="0.25">
      <c r="B113" s="27">
        <f t="shared" si="22"/>
        <v>11.25</v>
      </c>
      <c r="C113" s="28">
        <v>1.5008405768238061E-2</v>
      </c>
      <c r="E113" s="27">
        <f t="shared" si="23"/>
        <v>11.25</v>
      </c>
      <c r="F113" s="28">
        <v>1.4542898988362193E-2</v>
      </c>
      <c r="H113" s="27">
        <f t="shared" si="24"/>
        <v>11.25</v>
      </c>
      <c r="I113" s="28">
        <v>1.7541311412735128E-2</v>
      </c>
      <c r="K113" s="27">
        <f t="shared" si="25"/>
        <v>11.25</v>
      </c>
      <c r="L113" s="28">
        <v>1.7603431594316314E-2</v>
      </c>
      <c r="N113" s="97">
        <f t="shared" si="14"/>
        <v>-0.62120181581186429</v>
      </c>
      <c r="Q113" s="27">
        <f t="shared" si="17"/>
        <v>3.499999999999996</v>
      </c>
      <c r="R113" s="89">
        <v>1.0908450212191959E-2</v>
      </c>
      <c r="T113" s="27">
        <f t="shared" si="18"/>
        <v>3.499999999999996</v>
      </c>
      <c r="U113" s="28">
        <v>1.2993942604063252E-2</v>
      </c>
      <c r="W113" s="27">
        <f t="shared" si="19"/>
        <v>3.499999999999996</v>
      </c>
      <c r="X113" s="28">
        <v>1.0516190140223999E-2</v>
      </c>
      <c r="AA113" s="27">
        <f t="shared" si="20"/>
        <v>3.499999999999996</v>
      </c>
      <c r="AB113" s="28">
        <v>1.0908450212191959E-2</v>
      </c>
      <c r="AD113" s="27">
        <f t="shared" si="21"/>
        <v>3.499999999999996</v>
      </c>
      <c r="AE113" s="28">
        <v>1.0936430766765304E-2</v>
      </c>
      <c r="AG113" s="97">
        <f t="shared" si="15"/>
        <v>-0.27980554573345945</v>
      </c>
      <c r="AJ113" s="27">
        <f t="shared" si="26"/>
        <v>11.25</v>
      </c>
      <c r="AK113" s="28">
        <v>2.2099290061617042E-2</v>
      </c>
      <c r="AM113" s="27">
        <f t="shared" si="27"/>
        <v>11.25</v>
      </c>
      <c r="AN113" s="28" t="e">
        <v>#VALUE!</v>
      </c>
      <c r="AO113" s="28"/>
      <c r="AP113" s="97" t="e">
        <f t="shared" si="16"/>
        <v>#VALUE!</v>
      </c>
    </row>
    <row r="114" spans="2:42" ht="13.2" customHeight="1" x14ac:dyDescent="0.25">
      <c r="B114" s="27">
        <f t="shared" si="22"/>
        <v>11.375</v>
      </c>
      <c r="C114" s="28">
        <v>1.5143883876504609E-2</v>
      </c>
      <c r="E114" s="27">
        <f t="shared" si="23"/>
        <v>11.375</v>
      </c>
      <c r="F114" s="28">
        <v>1.4690132818921699E-2</v>
      </c>
      <c r="H114" s="27">
        <f t="shared" si="24"/>
        <v>11.375</v>
      </c>
      <c r="I114" s="28">
        <v>1.7630062794569856E-2</v>
      </c>
      <c r="K114" s="27">
        <f t="shared" si="25"/>
        <v>11.375</v>
      </c>
      <c r="L114" s="28">
        <v>1.769217362960734E-2</v>
      </c>
      <c r="N114" s="97">
        <f t="shared" si="14"/>
        <v>-0.62110835037484247</v>
      </c>
      <c r="Q114" s="27">
        <f t="shared" si="17"/>
        <v>3.5499999999999958</v>
      </c>
      <c r="R114" s="89">
        <v>1.1109487276800124E-2</v>
      </c>
      <c r="T114" s="27">
        <f t="shared" si="18"/>
        <v>3.5499999999999958</v>
      </c>
      <c r="U114" s="28">
        <v>1.3230931192467007E-2</v>
      </c>
      <c r="W114" s="27">
        <f t="shared" si="19"/>
        <v>3.5499999999999958</v>
      </c>
      <c r="X114" s="28">
        <v>1.075861323808708E-2</v>
      </c>
      <c r="AA114" s="27">
        <f t="shared" si="20"/>
        <v>3.5499999999999958</v>
      </c>
      <c r="AB114" s="28">
        <v>1.1109487276800124E-2</v>
      </c>
      <c r="AD114" s="27">
        <f t="shared" si="21"/>
        <v>3.5499999999999958</v>
      </c>
      <c r="AE114" s="28">
        <v>1.1137449182715977E-2</v>
      </c>
      <c r="AG114" s="97">
        <f t="shared" si="15"/>
        <v>-0.27961905915852708</v>
      </c>
      <c r="AJ114" s="27">
        <f t="shared" si="26"/>
        <v>11.375</v>
      </c>
      <c r="AK114" s="28">
        <v>2.2200631738565103E-2</v>
      </c>
      <c r="AM114" s="27">
        <f t="shared" si="27"/>
        <v>11.375</v>
      </c>
      <c r="AN114" s="28" t="e">
        <v>#VALUE!</v>
      </c>
      <c r="AO114" s="28"/>
      <c r="AP114" s="97" t="e">
        <f t="shared" si="16"/>
        <v>#VALUE!</v>
      </c>
    </row>
    <row r="115" spans="2:42" ht="13.2" customHeight="1" x14ac:dyDescent="0.25">
      <c r="B115" s="27">
        <f t="shared" si="22"/>
        <v>11.5</v>
      </c>
      <c r="C115" s="28">
        <v>1.5276631489351518E-2</v>
      </c>
      <c r="E115" s="27">
        <f t="shared" si="23"/>
        <v>11.5</v>
      </c>
      <c r="F115" s="28">
        <v>1.4837366649481208E-2</v>
      </c>
      <c r="H115" s="27">
        <f t="shared" si="24"/>
        <v>11.5</v>
      </c>
      <c r="I115" s="28">
        <v>1.7718814176404581E-2</v>
      </c>
      <c r="K115" s="27">
        <f t="shared" si="25"/>
        <v>11.5</v>
      </c>
      <c r="L115" s="28">
        <v>1.7780915664898363E-2</v>
      </c>
      <c r="N115" s="97">
        <f t="shared" si="14"/>
        <v>-0.62101488493782053</v>
      </c>
      <c r="Q115" s="27">
        <f t="shared" si="17"/>
        <v>3.5999999999999956</v>
      </c>
      <c r="R115" s="89">
        <v>1.1310524341408289E-2</v>
      </c>
      <c r="T115" s="27">
        <f t="shared" si="18"/>
        <v>3.5999999999999956</v>
      </c>
      <c r="U115" s="28">
        <v>1.3478702629116509E-2</v>
      </c>
      <c r="W115" s="27">
        <f t="shared" si="19"/>
        <v>3.5999999999999956</v>
      </c>
      <c r="X115" s="28">
        <v>1.1001036335950162E-2</v>
      </c>
      <c r="AA115" s="27">
        <f t="shared" si="20"/>
        <v>3.5999999999999956</v>
      </c>
      <c r="AB115" s="28">
        <v>1.1310524341408289E-2</v>
      </c>
      <c r="AD115" s="27">
        <f t="shared" si="21"/>
        <v>3.5999999999999956</v>
      </c>
      <c r="AE115" s="28">
        <v>1.1338467598666649E-2</v>
      </c>
      <c r="AG115" s="97">
        <f t="shared" si="15"/>
        <v>-0.27943257258359472</v>
      </c>
      <c r="AJ115" s="27">
        <f t="shared" si="26"/>
        <v>11.5</v>
      </c>
      <c r="AK115" s="28">
        <v>2.2301973415513158E-2</v>
      </c>
      <c r="AM115" s="27">
        <f t="shared" si="27"/>
        <v>11.5</v>
      </c>
      <c r="AN115" s="28" t="e">
        <v>#VALUE!</v>
      </c>
      <c r="AO115" s="28"/>
      <c r="AP115" s="97" t="e">
        <f t="shared" si="16"/>
        <v>#VALUE!</v>
      </c>
    </row>
    <row r="116" spans="2:42" ht="13.2" customHeight="1" x14ac:dyDescent="0.25">
      <c r="B116" s="27">
        <f t="shared" si="22"/>
        <v>11.625</v>
      </c>
      <c r="C116" s="28">
        <v>1.5406790611826931E-2</v>
      </c>
      <c r="E116" s="27">
        <f t="shared" si="23"/>
        <v>11.625</v>
      </c>
      <c r="F116" s="28">
        <v>1.4984600480040706E-2</v>
      </c>
      <c r="H116" s="27">
        <f t="shared" si="24"/>
        <v>11.625</v>
      </c>
      <c r="I116" s="28">
        <v>1.7807565558239306E-2</v>
      </c>
      <c r="K116" s="27">
        <f t="shared" si="25"/>
        <v>11.625</v>
      </c>
      <c r="L116" s="28">
        <v>1.7869657700189386E-2</v>
      </c>
      <c r="N116" s="97">
        <f t="shared" si="14"/>
        <v>-0.6209214195007986</v>
      </c>
      <c r="Q116" s="27">
        <f t="shared" si="17"/>
        <v>3.6499999999999955</v>
      </c>
      <c r="R116" s="89">
        <v>1.1511561406016455E-2</v>
      </c>
      <c r="T116" s="27">
        <f t="shared" si="18"/>
        <v>3.6499999999999955</v>
      </c>
      <c r="U116" s="28">
        <v>1.3726474065766013E-2</v>
      </c>
      <c r="W116" s="27">
        <f t="shared" si="19"/>
        <v>3.6499999999999955</v>
      </c>
      <c r="X116" s="28">
        <v>1.1243459433813243E-2</v>
      </c>
      <c r="AA116" s="27">
        <f t="shared" si="20"/>
        <v>3.6499999999999955</v>
      </c>
      <c r="AB116" s="28">
        <v>1.1511561406016455E-2</v>
      </c>
      <c r="AD116" s="27">
        <f t="shared" si="21"/>
        <v>3.6499999999999955</v>
      </c>
      <c r="AE116" s="28">
        <v>1.1539486014617319E-2</v>
      </c>
      <c r="AG116" s="97">
        <f t="shared" si="15"/>
        <v>-0.27924608600864498</v>
      </c>
      <c r="AJ116" s="27">
        <f t="shared" si="26"/>
        <v>11.625</v>
      </c>
      <c r="AK116" s="28">
        <v>2.2403315092461226E-2</v>
      </c>
      <c r="AM116" s="27">
        <f t="shared" si="27"/>
        <v>11.625</v>
      </c>
      <c r="AN116" s="28" t="e">
        <v>#VALUE!</v>
      </c>
      <c r="AO116" s="28"/>
      <c r="AP116" s="97" t="e">
        <f t="shared" si="16"/>
        <v>#VALUE!</v>
      </c>
    </row>
    <row r="117" spans="2:42" ht="13.2" customHeight="1" x14ac:dyDescent="0.25">
      <c r="B117" s="27">
        <f t="shared" si="22"/>
        <v>11.75</v>
      </c>
      <c r="C117" s="28">
        <v>1.5534497206210951E-2</v>
      </c>
      <c r="E117" s="27">
        <f t="shared" si="23"/>
        <v>11.75</v>
      </c>
      <c r="F117" s="28">
        <v>1.5131834310600207E-2</v>
      </c>
      <c r="H117" s="27">
        <f t="shared" si="24"/>
        <v>11.75</v>
      </c>
      <c r="I117" s="28">
        <v>1.7896316940074031E-2</v>
      </c>
      <c r="K117" s="27">
        <f t="shared" si="25"/>
        <v>11.75</v>
      </c>
      <c r="L117" s="28">
        <v>1.7958399735480416E-2</v>
      </c>
      <c r="N117" s="97">
        <f t="shared" si="14"/>
        <v>-0.62082795406384617</v>
      </c>
      <c r="Q117" s="27">
        <f t="shared" si="17"/>
        <v>3.6999999999999953</v>
      </c>
      <c r="R117" s="89">
        <v>1.171259847062462E-2</v>
      </c>
      <c r="T117" s="27">
        <f t="shared" si="18"/>
        <v>3.6999999999999953</v>
      </c>
      <c r="U117" s="28">
        <v>1.3974245502415515E-2</v>
      </c>
      <c r="W117" s="27">
        <f t="shared" si="19"/>
        <v>3.6999999999999953</v>
      </c>
      <c r="X117" s="28">
        <v>1.1485882531676324E-2</v>
      </c>
      <c r="AA117" s="27">
        <f t="shared" si="20"/>
        <v>3.6999999999999953</v>
      </c>
      <c r="AB117" s="28">
        <v>1.171259847062462E-2</v>
      </c>
      <c r="AD117" s="27">
        <f t="shared" si="21"/>
        <v>3.6999999999999953</v>
      </c>
      <c r="AE117" s="28">
        <v>1.174050443056799E-2</v>
      </c>
      <c r="AG117" s="97">
        <f t="shared" si="15"/>
        <v>-0.27905959943369529</v>
      </c>
      <c r="AJ117" s="27">
        <f t="shared" si="26"/>
        <v>11.75</v>
      </c>
      <c r="AK117" s="28">
        <v>2.2504656769409288E-2</v>
      </c>
      <c r="AM117" s="27">
        <f t="shared" si="27"/>
        <v>11.75</v>
      </c>
      <c r="AN117" s="28" t="e">
        <v>#VALUE!</v>
      </c>
      <c r="AO117" s="28"/>
      <c r="AP117" s="97" t="e">
        <f t="shared" si="16"/>
        <v>#VALUE!</v>
      </c>
    </row>
    <row r="118" spans="2:42" ht="13.2" customHeight="1" x14ac:dyDescent="0.25">
      <c r="B118" s="27">
        <f t="shared" si="22"/>
        <v>11.875</v>
      </c>
      <c r="C118" s="28">
        <v>1.5659881510056116E-2</v>
      </c>
      <c r="E118" s="27">
        <f t="shared" si="23"/>
        <v>11.875</v>
      </c>
      <c r="F118" s="28">
        <v>1.5279068141159707E-2</v>
      </c>
      <c r="H118" s="27">
        <f t="shared" si="24"/>
        <v>11.875</v>
      </c>
      <c r="I118" s="28">
        <v>1.7985068321908753E-2</v>
      </c>
      <c r="K118" s="27">
        <f t="shared" si="25"/>
        <v>11.875</v>
      </c>
      <c r="L118" s="28">
        <v>1.8047141770771442E-2</v>
      </c>
      <c r="N118" s="97">
        <f t="shared" si="14"/>
        <v>-0.62073448862689373</v>
      </c>
      <c r="Q118" s="27">
        <f t="shared" si="17"/>
        <v>3.7499999999999951</v>
      </c>
      <c r="R118" s="89">
        <v>1.1913635535232784E-2</v>
      </c>
      <c r="T118" s="27">
        <f t="shared" si="18"/>
        <v>3.7499999999999951</v>
      </c>
      <c r="U118" s="28">
        <v>1.4222016939065017E-2</v>
      </c>
      <c r="W118" s="27">
        <f t="shared" si="19"/>
        <v>3.7499999999999951</v>
      </c>
      <c r="X118" s="28">
        <v>1.1728305629539405E-2</v>
      </c>
      <c r="AA118" s="27">
        <f t="shared" si="20"/>
        <v>3.7499999999999951</v>
      </c>
      <c r="AB118" s="28">
        <v>1.1913635535232784E-2</v>
      </c>
      <c r="AD118" s="27">
        <f t="shared" si="21"/>
        <v>3.7499999999999951</v>
      </c>
      <c r="AE118" s="28">
        <v>1.1941522846518662E-2</v>
      </c>
      <c r="AG118" s="97">
        <f t="shared" si="15"/>
        <v>-0.27887311285878025</v>
      </c>
      <c r="AJ118" s="27">
        <f t="shared" si="26"/>
        <v>11.875</v>
      </c>
      <c r="AK118" s="28">
        <v>2.2605998446357339E-2</v>
      </c>
      <c r="AM118" s="27">
        <f t="shared" si="27"/>
        <v>11.875</v>
      </c>
      <c r="AN118" s="28" t="e">
        <v>#VALUE!</v>
      </c>
      <c r="AO118" s="28"/>
      <c r="AP118" s="97" t="e">
        <f t="shared" si="16"/>
        <v>#VALUE!</v>
      </c>
    </row>
    <row r="119" spans="2:42" ht="13.2" customHeight="1" x14ac:dyDescent="0.25">
      <c r="B119" s="27">
        <f t="shared" si="22"/>
        <v>12</v>
      </c>
      <c r="C119" s="28">
        <v>1.5783068334350288E-2</v>
      </c>
      <c r="E119" s="27">
        <f t="shared" si="23"/>
        <v>12</v>
      </c>
      <c r="F119" s="28">
        <v>1.5426301971719217E-2</v>
      </c>
      <c r="H119" s="27">
        <f t="shared" si="24"/>
        <v>12</v>
      </c>
      <c r="I119" s="28">
        <v>1.8073819703743475E-2</v>
      </c>
      <c r="K119" s="27">
        <f t="shared" si="25"/>
        <v>12</v>
      </c>
      <c r="L119" s="28">
        <v>1.8135883806062465E-2</v>
      </c>
      <c r="N119" s="97">
        <f t="shared" si="14"/>
        <v>-0.62064102318990644</v>
      </c>
      <c r="Q119" s="27">
        <f t="shared" si="17"/>
        <v>3.7999999999999949</v>
      </c>
      <c r="R119" s="89">
        <v>1.217352643289301E-2</v>
      </c>
      <c r="T119" s="27">
        <f t="shared" si="18"/>
        <v>3.7999999999999949</v>
      </c>
      <c r="U119" s="28">
        <v>1.4469788375714521E-2</v>
      </c>
      <c r="W119" s="27">
        <f t="shared" si="19"/>
        <v>3.7999999999999949</v>
      </c>
      <c r="X119" s="28">
        <v>1.1943993048745757E-2</v>
      </c>
      <c r="AA119" s="27">
        <f t="shared" si="20"/>
        <v>3.7999999999999949</v>
      </c>
      <c r="AB119" s="28">
        <v>1.217352643289301E-2</v>
      </c>
      <c r="AD119" s="27">
        <f t="shared" si="21"/>
        <v>3.7999999999999949</v>
      </c>
      <c r="AE119" s="28">
        <v>1.2203981173865942E-2</v>
      </c>
      <c r="AG119" s="97">
        <f t="shared" si="15"/>
        <v>-0.30454740972931521</v>
      </c>
      <c r="AJ119" s="27">
        <f t="shared" si="26"/>
        <v>12</v>
      </c>
      <c r="AK119" s="28">
        <v>2.27073401233054E-2</v>
      </c>
      <c r="AM119" s="27">
        <f t="shared" si="27"/>
        <v>12</v>
      </c>
      <c r="AN119" s="28" t="e">
        <v>#VALUE!</v>
      </c>
      <c r="AO119" s="28"/>
      <c r="AP119" s="97" t="e">
        <f t="shared" si="16"/>
        <v>#VALUE!</v>
      </c>
    </row>
    <row r="120" spans="2:42" ht="13.2" customHeight="1" x14ac:dyDescent="0.25">
      <c r="B120" s="27">
        <f t="shared" si="22"/>
        <v>12.125</v>
      </c>
      <c r="C120" s="28">
        <v>1.5904156668149216E-2</v>
      </c>
      <c r="E120" s="27">
        <f t="shared" si="23"/>
        <v>12.125</v>
      </c>
      <c r="F120" s="28">
        <v>1.5530430358358558E-2</v>
      </c>
      <c r="H120" s="27">
        <f t="shared" si="24"/>
        <v>12.125</v>
      </c>
      <c r="I120" s="28">
        <v>1.816257108557821E-2</v>
      </c>
      <c r="K120" s="27">
        <f t="shared" si="25"/>
        <v>12.125</v>
      </c>
      <c r="L120" s="28">
        <v>1.8224625841353481E-2</v>
      </c>
      <c r="N120" s="97">
        <f t="shared" si="14"/>
        <v>-0.62054755775271109</v>
      </c>
      <c r="Q120" s="27">
        <f t="shared" si="17"/>
        <v>3.8499999999999948</v>
      </c>
      <c r="R120" s="89">
        <v>1.244169365082619E-2</v>
      </c>
      <c r="T120" s="27">
        <f t="shared" si="18"/>
        <v>3.8499999999999948</v>
      </c>
      <c r="U120" s="28">
        <v>1.4717559812364023E-2</v>
      </c>
      <c r="W120" s="27">
        <f t="shared" si="19"/>
        <v>3.8499999999999948</v>
      </c>
      <c r="X120" s="28">
        <v>1.2155920763141004E-2</v>
      </c>
      <c r="AA120" s="27">
        <f t="shared" si="20"/>
        <v>3.8499999999999948</v>
      </c>
      <c r="AB120" s="28">
        <v>1.244169365082619E-2</v>
      </c>
      <c r="AD120" s="27">
        <f t="shared" si="21"/>
        <v>3.8499999999999948</v>
      </c>
      <c r="AE120" s="28">
        <v>1.2475079488753376E-2</v>
      </c>
      <c r="AG120" s="97">
        <f t="shared" si="15"/>
        <v>-0.33385837927186329</v>
      </c>
      <c r="AJ120" s="27">
        <f t="shared" si="26"/>
        <v>12.125</v>
      </c>
      <c r="AK120" s="28">
        <v>2.2808681800253458E-2</v>
      </c>
      <c r="AM120" s="27">
        <f t="shared" si="27"/>
        <v>12.125</v>
      </c>
      <c r="AN120" s="28" t="e">
        <v>#VALUE!</v>
      </c>
      <c r="AO120" s="28"/>
      <c r="AP120" s="97" t="e">
        <f t="shared" si="16"/>
        <v>#VALUE!</v>
      </c>
    </row>
    <row r="121" spans="2:42" ht="13.2" customHeight="1" x14ac:dyDescent="0.25">
      <c r="B121" s="27">
        <f t="shared" si="22"/>
        <v>12.25</v>
      </c>
      <c r="C121" s="28">
        <v>1.6023127481658295E-2</v>
      </c>
      <c r="E121" s="27">
        <f t="shared" si="23"/>
        <v>12.25</v>
      </c>
      <c r="F121" s="28">
        <v>1.5629253459592343E-2</v>
      </c>
      <c r="H121" s="27">
        <f t="shared" si="24"/>
        <v>12.25</v>
      </c>
      <c r="I121" s="28">
        <v>1.8251322467412928E-2</v>
      </c>
      <c r="K121" s="27">
        <f t="shared" si="25"/>
        <v>12.25</v>
      </c>
      <c r="L121" s="28">
        <v>1.8313367876644508E-2</v>
      </c>
      <c r="N121" s="97">
        <f t="shared" si="14"/>
        <v>-0.62045409231579329</v>
      </c>
      <c r="Q121" s="27">
        <f t="shared" si="17"/>
        <v>3.8999999999999946</v>
      </c>
      <c r="R121" s="89">
        <v>1.2709860868759368E-2</v>
      </c>
      <c r="T121" s="27">
        <f t="shared" si="18"/>
        <v>3.8999999999999946</v>
      </c>
      <c r="U121" s="28">
        <v>1.4965331249013525E-2</v>
      </c>
      <c r="W121" s="27">
        <f t="shared" si="19"/>
        <v>3.8999999999999946</v>
      </c>
      <c r="X121" s="28">
        <v>1.2367848477536253E-2</v>
      </c>
      <c r="AA121" s="27">
        <f t="shared" si="20"/>
        <v>3.8999999999999946</v>
      </c>
      <c r="AB121" s="28">
        <v>1.2709860868759368E-2</v>
      </c>
      <c r="AD121" s="27">
        <f t="shared" si="21"/>
        <v>3.8999999999999946</v>
      </c>
      <c r="AE121" s="28">
        <v>1.2746177803640811E-2</v>
      </c>
      <c r="AG121" s="97">
        <f t="shared" si="15"/>
        <v>-0.36316934881442875</v>
      </c>
      <c r="AJ121" s="27">
        <f t="shared" si="26"/>
        <v>12.25</v>
      </c>
      <c r="AK121" s="28">
        <v>2.2910023477201526E-2</v>
      </c>
      <c r="AM121" s="27">
        <f t="shared" si="27"/>
        <v>12.25</v>
      </c>
      <c r="AN121" s="28" t="e">
        <v>#VALUE!</v>
      </c>
      <c r="AO121" s="28"/>
      <c r="AP121" s="97" t="e">
        <f t="shared" si="16"/>
        <v>#VALUE!</v>
      </c>
    </row>
    <row r="122" spans="2:42" ht="13.2" customHeight="1" x14ac:dyDescent="0.25">
      <c r="B122" s="27">
        <f t="shared" si="22"/>
        <v>12.375</v>
      </c>
      <c r="C122" s="28">
        <v>1.6139923463875737E-2</v>
      </c>
      <c r="E122" s="27">
        <f t="shared" si="23"/>
        <v>12.375</v>
      </c>
      <c r="F122" s="28">
        <v>1.5728076560826129E-2</v>
      </c>
      <c r="H122" s="27">
        <f t="shared" si="24"/>
        <v>12.375</v>
      </c>
      <c r="I122" s="28">
        <v>1.834007384924765E-2</v>
      </c>
      <c r="K122" s="27">
        <f t="shared" si="25"/>
        <v>12.375</v>
      </c>
      <c r="L122" s="28">
        <v>1.8402109911935527E-2</v>
      </c>
      <c r="N122" s="97">
        <f t="shared" si="14"/>
        <v>-0.62036062687877147</v>
      </c>
      <c r="Q122" s="27">
        <f t="shared" si="17"/>
        <v>3.9499999999999944</v>
      </c>
      <c r="R122" s="89">
        <v>1.2978028086692548E-2</v>
      </c>
      <c r="T122" s="27">
        <f t="shared" si="18"/>
        <v>3.9499999999999944</v>
      </c>
      <c r="U122" s="28">
        <v>1.5213102685663029E-2</v>
      </c>
      <c r="W122" s="27">
        <f t="shared" si="19"/>
        <v>3.9499999999999944</v>
      </c>
      <c r="X122" s="28">
        <v>1.2579776191931499E-2</v>
      </c>
      <c r="AA122" s="27">
        <f t="shared" si="20"/>
        <v>3.9499999999999944</v>
      </c>
      <c r="AB122" s="28">
        <v>1.2978028086692548E-2</v>
      </c>
      <c r="AD122" s="27">
        <f t="shared" si="21"/>
        <v>3.9499999999999944</v>
      </c>
      <c r="AE122" s="28">
        <v>1.3017276118528246E-2</v>
      </c>
      <c r="AG122" s="97">
        <f t="shared" si="15"/>
        <v>-0.39248031835697683</v>
      </c>
      <c r="AJ122" s="27">
        <f t="shared" si="26"/>
        <v>12.375</v>
      </c>
      <c r="AK122" s="28">
        <v>2.3011365154149588E-2</v>
      </c>
      <c r="AM122" s="27">
        <f t="shared" si="27"/>
        <v>12.375</v>
      </c>
      <c r="AN122" s="28" t="e">
        <v>#VALUE!</v>
      </c>
      <c r="AO122" s="28"/>
      <c r="AP122" s="97" t="e">
        <f t="shared" si="16"/>
        <v>#VALUE!</v>
      </c>
    </row>
    <row r="123" spans="2:42" ht="13.2" customHeight="1" x14ac:dyDescent="0.25">
      <c r="B123" s="27">
        <f t="shared" si="22"/>
        <v>12.5</v>
      </c>
      <c r="C123" s="28">
        <v>1.6254489558850352E-2</v>
      </c>
      <c r="E123" s="27">
        <f t="shared" si="23"/>
        <v>12.5</v>
      </c>
      <c r="F123" s="28">
        <v>1.5826899662059923E-2</v>
      </c>
      <c r="H123" s="27">
        <f t="shared" si="24"/>
        <v>12.5</v>
      </c>
      <c r="I123" s="28">
        <v>1.8428825231082378E-2</v>
      </c>
      <c r="K123" s="27">
        <f t="shared" si="25"/>
        <v>12.5</v>
      </c>
      <c r="L123" s="28">
        <v>1.849085194722656E-2</v>
      </c>
      <c r="N123" s="97">
        <f t="shared" si="14"/>
        <v>-0.62026716144181893</v>
      </c>
      <c r="Q123" s="27">
        <f t="shared" si="17"/>
        <v>3.9999999999999942</v>
      </c>
      <c r="R123" s="89">
        <v>1.3246195304625726E-2</v>
      </c>
      <c r="T123" s="27">
        <f t="shared" si="18"/>
        <v>3.9999999999999942</v>
      </c>
      <c r="U123" s="28">
        <v>1.5460874122312531E-2</v>
      </c>
      <c r="W123" s="27">
        <f t="shared" si="19"/>
        <v>3.9999999999999942</v>
      </c>
      <c r="X123" s="28">
        <v>1.2791703906326746E-2</v>
      </c>
      <c r="AA123" s="27">
        <f t="shared" si="20"/>
        <v>3.9999999999999942</v>
      </c>
      <c r="AB123" s="28">
        <v>1.3246195304625726E-2</v>
      </c>
      <c r="AD123" s="27">
        <f t="shared" si="21"/>
        <v>3.9999999999999942</v>
      </c>
      <c r="AE123" s="28">
        <v>1.328837443341568E-2</v>
      </c>
      <c r="AG123" s="97">
        <f t="shared" si="15"/>
        <v>-0.42179128789954223</v>
      </c>
      <c r="AJ123" s="27">
        <f t="shared" si="26"/>
        <v>12.5</v>
      </c>
      <c r="AK123" s="28">
        <v>2.3112706831097656E-2</v>
      </c>
      <c r="AM123" s="27">
        <f t="shared" si="27"/>
        <v>12.5</v>
      </c>
      <c r="AN123" s="28" t="e">
        <v>#VALUE!</v>
      </c>
      <c r="AO123" s="28"/>
      <c r="AP123" s="97" t="e">
        <f t="shared" si="16"/>
        <v>#VALUE!</v>
      </c>
    </row>
    <row r="124" spans="2:42" ht="13.2" customHeight="1" x14ac:dyDescent="0.25">
      <c r="B124" s="27">
        <f t="shared" si="22"/>
        <v>12.625</v>
      </c>
      <c r="C124" s="28">
        <v>1.6366772891064672E-2</v>
      </c>
      <c r="E124" s="27">
        <f t="shared" si="23"/>
        <v>12.625</v>
      </c>
      <c r="F124" s="28">
        <v>1.5925722763293706E-2</v>
      </c>
      <c r="H124" s="27">
        <f t="shared" si="24"/>
        <v>12.625</v>
      </c>
      <c r="I124" s="28">
        <v>1.851757661291711E-2</v>
      </c>
      <c r="K124" s="27">
        <f t="shared" si="25"/>
        <v>12.625</v>
      </c>
      <c r="L124" s="28">
        <v>1.857959398251759E-2</v>
      </c>
      <c r="N124" s="97">
        <f t="shared" si="14"/>
        <v>-0.6201736960047971</v>
      </c>
      <c r="Q124" s="27">
        <f t="shared" si="17"/>
        <v>4.0499999999999945</v>
      </c>
      <c r="R124" s="89">
        <v>1.3514362522558908E-2</v>
      </c>
      <c r="T124" s="27">
        <f t="shared" si="18"/>
        <v>4.0499999999999945</v>
      </c>
      <c r="U124" s="28">
        <v>1.5708645558962037E-2</v>
      </c>
      <c r="W124" s="27">
        <f t="shared" si="19"/>
        <v>4.0499999999999945</v>
      </c>
      <c r="X124" s="28">
        <v>1.3003631620721996E-2</v>
      </c>
      <c r="AA124" s="27">
        <f t="shared" si="20"/>
        <v>4.0499999999999945</v>
      </c>
      <c r="AB124" s="28">
        <v>1.3514362522558908E-2</v>
      </c>
      <c r="AD124" s="27">
        <f t="shared" si="21"/>
        <v>4.0499999999999945</v>
      </c>
      <c r="AE124" s="28">
        <v>1.3559472748303117E-2</v>
      </c>
      <c r="AG124" s="97">
        <f t="shared" si="15"/>
        <v>-0.45110225744209032</v>
      </c>
      <c r="AJ124" s="27">
        <f t="shared" si="26"/>
        <v>12.625</v>
      </c>
      <c r="AK124" s="28">
        <v>2.3214048508045718E-2</v>
      </c>
      <c r="AM124" s="27">
        <f t="shared" si="27"/>
        <v>12.625</v>
      </c>
      <c r="AN124" s="28" t="e">
        <v>#VALUE!</v>
      </c>
      <c r="AO124" s="28"/>
      <c r="AP124" s="97" t="e">
        <f t="shared" si="16"/>
        <v>#VALUE!</v>
      </c>
    </row>
    <row r="125" spans="2:42" ht="13.2" customHeight="1" x14ac:dyDescent="0.25">
      <c r="B125" s="27">
        <f t="shared" si="22"/>
        <v>12.75</v>
      </c>
      <c r="C125" s="28">
        <v>1.6476722658550949E-2</v>
      </c>
      <c r="E125" s="27">
        <f t="shared" si="23"/>
        <v>12.75</v>
      </c>
      <c r="F125" s="28">
        <v>1.6024545864527489E-2</v>
      </c>
      <c r="H125" s="27">
        <f t="shared" si="24"/>
        <v>12.75</v>
      </c>
      <c r="I125" s="28">
        <v>1.8606327994751835E-2</v>
      </c>
      <c r="K125" s="27">
        <f t="shared" si="25"/>
        <v>12.75</v>
      </c>
      <c r="L125" s="28">
        <v>1.8668336017808606E-2</v>
      </c>
      <c r="N125" s="97">
        <f t="shared" si="14"/>
        <v>-0.62008023056770578</v>
      </c>
      <c r="Q125" s="27">
        <f t="shared" si="17"/>
        <v>4.0999999999999943</v>
      </c>
      <c r="R125" s="89">
        <v>1.3782529740492088E-2</v>
      </c>
      <c r="T125" s="27">
        <f t="shared" si="18"/>
        <v>4.0999999999999943</v>
      </c>
      <c r="U125" s="28">
        <v>1.5956416995611539E-2</v>
      </c>
      <c r="W125" s="27">
        <f t="shared" si="19"/>
        <v>4.0999999999999943</v>
      </c>
      <c r="X125" s="28">
        <v>1.3215559335117243E-2</v>
      </c>
      <c r="AA125" s="27">
        <f t="shared" si="20"/>
        <v>4.0999999999999943</v>
      </c>
      <c r="AB125" s="28">
        <v>1.3782529740492088E-2</v>
      </c>
      <c r="AD125" s="27">
        <f t="shared" si="21"/>
        <v>4.0999999999999943</v>
      </c>
      <c r="AE125" s="28">
        <v>1.3830571063190553E-2</v>
      </c>
      <c r="AG125" s="97">
        <f t="shared" si="15"/>
        <v>-0.48041322698465572</v>
      </c>
      <c r="AJ125" s="27">
        <f t="shared" si="26"/>
        <v>12.75</v>
      </c>
      <c r="AK125" s="28">
        <v>2.3315390184993762E-2</v>
      </c>
      <c r="AM125" s="27">
        <f t="shared" si="27"/>
        <v>12.75</v>
      </c>
      <c r="AN125" s="28" t="e">
        <v>#VALUE!</v>
      </c>
      <c r="AO125" s="28"/>
      <c r="AP125" s="97" t="e">
        <f t="shared" si="16"/>
        <v>#VALUE!</v>
      </c>
    </row>
    <row r="126" spans="2:42" ht="13.2" customHeight="1" x14ac:dyDescent="0.25">
      <c r="B126" s="27">
        <f t="shared" si="22"/>
        <v>12.875</v>
      </c>
      <c r="C126" s="28">
        <v>1.658429003223336E-2</v>
      </c>
      <c r="E126" s="27">
        <f t="shared" si="23"/>
        <v>12.875</v>
      </c>
      <c r="F126" s="28">
        <v>1.6123368965761272E-2</v>
      </c>
      <c r="H126" s="27">
        <f t="shared" si="24"/>
        <v>12.875</v>
      </c>
      <c r="I126" s="28">
        <v>1.8695079376586564E-2</v>
      </c>
      <c r="K126" s="27">
        <f t="shared" si="25"/>
        <v>12.875</v>
      </c>
      <c r="L126" s="28">
        <v>1.8757078053099636E-2</v>
      </c>
      <c r="N126" s="97">
        <f t="shared" si="14"/>
        <v>-0.61998676513071871</v>
      </c>
      <c r="Q126" s="27">
        <f t="shared" si="17"/>
        <v>4.1499999999999941</v>
      </c>
      <c r="R126" s="89">
        <v>1.4050696958425266E-2</v>
      </c>
      <c r="T126" s="27">
        <f t="shared" si="18"/>
        <v>4.1499999999999941</v>
      </c>
      <c r="U126" s="28">
        <v>1.6204188432261041E-2</v>
      </c>
      <c r="W126" s="27">
        <f t="shared" si="19"/>
        <v>4.1499999999999941</v>
      </c>
      <c r="X126" s="28">
        <v>1.342748704951249E-2</v>
      </c>
      <c r="AA126" s="27">
        <f t="shared" si="20"/>
        <v>4.1499999999999941</v>
      </c>
      <c r="AB126" s="28">
        <v>1.4050696958425266E-2</v>
      </c>
      <c r="AD126" s="27">
        <f t="shared" si="21"/>
        <v>4.1499999999999941</v>
      </c>
      <c r="AE126" s="28">
        <v>1.4101669378077986E-2</v>
      </c>
      <c r="AG126" s="97">
        <f t="shared" si="15"/>
        <v>-0.5097241965272038</v>
      </c>
      <c r="AJ126" s="27">
        <f t="shared" si="26"/>
        <v>12.875</v>
      </c>
      <c r="AK126" s="28">
        <v>2.3416731861941823E-2</v>
      </c>
      <c r="AM126" s="27">
        <f t="shared" si="27"/>
        <v>12.875</v>
      </c>
      <c r="AN126" s="28" t="e">
        <v>#VALUE!</v>
      </c>
      <c r="AO126" s="28"/>
      <c r="AP126" s="97" t="e">
        <f t="shared" si="16"/>
        <v>#VALUE!</v>
      </c>
    </row>
    <row r="127" spans="2:42" ht="13.2" customHeight="1" x14ac:dyDescent="0.25">
      <c r="B127" s="27">
        <f t="shared" si="22"/>
        <v>13</v>
      </c>
      <c r="C127" s="28">
        <v>1.6689428061077489E-2</v>
      </c>
      <c r="E127" s="27">
        <f t="shared" si="23"/>
        <v>13</v>
      </c>
      <c r="F127" s="28">
        <v>1.6222192066995062E-2</v>
      </c>
      <c r="H127" s="27">
        <f t="shared" si="24"/>
        <v>13</v>
      </c>
      <c r="I127" s="28">
        <v>1.8783830758421279E-2</v>
      </c>
      <c r="K127" s="27">
        <f t="shared" si="25"/>
        <v>13</v>
      </c>
      <c r="L127" s="28">
        <v>1.8845820088390659E-2</v>
      </c>
      <c r="N127" s="97">
        <f t="shared" si="14"/>
        <v>-0.61989329969380091</v>
      </c>
      <c r="Q127" s="27">
        <f t="shared" si="17"/>
        <v>4.199999999999994</v>
      </c>
      <c r="R127" s="89">
        <v>1.4318864176358446E-2</v>
      </c>
      <c r="T127" s="27">
        <f t="shared" si="18"/>
        <v>4.199999999999994</v>
      </c>
      <c r="U127" s="28">
        <v>1.6451959868910543E-2</v>
      </c>
      <c r="W127" s="27">
        <f t="shared" si="19"/>
        <v>4.199999999999994</v>
      </c>
      <c r="X127" s="28">
        <v>1.3639414763907738E-2</v>
      </c>
      <c r="AA127" s="27">
        <f t="shared" si="20"/>
        <v>4.199999999999994</v>
      </c>
      <c r="AB127" s="28">
        <v>1.4318864176358446E-2</v>
      </c>
      <c r="AD127" s="27">
        <f t="shared" si="21"/>
        <v>4.199999999999994</v>
      </c>
      <c r="AE127" s="28">
        <v>1.4372767692965423E-2</v>
      </c>
      <c r="AG127" s="97">
        <f t="shared" si="15"/>
        <v>-0.5390351660697692</v>
      </c>
      <c r="AJ127" s="27">
        <f t="shared" si="26"/>
        <v>13</v>
      </c>
      <c r="AK127" s="28">
        <v>2.3518073538889888E-2</v>
      </c>
      <c r="AM127" s="27">
        <f t="shared" si="27"/>
        <v>13</v>
      </c>
      <c r="AN127" s="28" t="e">
        <v>#VALUE!</v>
      </c>
      <c r="AO127" s="28"/>
      <c r="AP127" s="97" t="e">
        <f t="shared" si="16"/>
        <v>#VALUE!</v>
      </c>
    </row>
    <row r="128" spans="2:42" ht="13.2" customHeight="1" x14ac:dyDescent="0.25">
      <c r="B128" s="27">
        <f t="shared" si="22"/>
        <v>13.125</v>
      </c>
      <c r="C128" s="28">
        <v>1.6792091582659735E-2</v>
      </c>
      <c r="E128" s="27">
        <f t="shared" si="23"/>
        <v>13.125</v>
      </c>
      <c r="F128" s="28">
        <v>1.6321015168228849E-2</v>
      </c>
      <c r="H128" s="27">
        <f t="shared" si="24"/>
        <v>13.125</v>
      </c>
      <c r="I128" s="28">
        <v>1.8872582140256007E-2</v>
      </c>
      <c r="K128" s="27">
        <f t="shared" si="25"/>
        <v>13.125</v>
      </c>
      <c r="L128" s="28">
        <v>1.8934562123681678E-2</v>
      </c>
      <c r="N128" s="97">
        <f t="shared" si="14"/>
        <v>-0.61979983425670959</v>
      </c>
      <c r="Q128" s="27">
        <f t="shared" si="17"/>
        <v>4.2499999999999938</v>
      </c>
      <c r="R128" s="89">
        <v>1.4587031394291624E-2</v>
      </c>
      <c r="T128" s="27">
        <f t="shared" si="18"/>
        <v>4.2499999999999938</v>
      </c>
      <c r="U128" s="28">
        <v>1.6699731305560045E-2</v>
      </c>
      <c r="W128" s="27">
        <f t="shared" si="19"/>
        <v>4.2499999999999938</v>
      </c>
      <c r="X128" s="28">
        <v>1.3851342478302985E-2</v>
      </c>
      <c r="AA128" s="27">
        <f t="shared" si="20"/>
        <v>4.2499999999999938</v>
      </c>
      <c r="AB128" s="28">
        <v>1.4587031394291624E-2</v>
      </c>
      <c r="AD128" s="27">
        <f t="shared" si="21"/>
        <v>4.2499999999999938</v>
      </c>
      <c r="AE128" s="28">
        <v>1.4643866007852857E-2</v>
      </c>
      <c r="AG128" s="97">
        <f t="shared" si="15"/>
        <v>-0.56834613561233471</v>
      </c>
      <c r="AJ128" s="27">
        <f t="shared" si="26"/>
        <v>13.125</v>
      </c>
      <c r="AK128" s="28">
        <v>2.3619415215837949E-2</v>
      </c>
      <c r="AM128" s="27">
        <f t="shared" si="27"/>
        <v>13.125</v>
      </c>
      <c r="AN128" s="28" t="e">
        <v>#VALUE!</v>
      </c>
      <c r="AO128" s="28"/>
      <c r="AP128" s="97" t="e">
        <f t="shared" si="16"/>
        <v>#VALUE!</v>
      </c>
    </row>
    <row r="129" spans="2:42" ht="13.2" customHeight="1" x14ac:dyDescent="0.25">
      <c r="B129" s="27">
        <f t="shared" si="22"/>
        <v>13.25</v>
      </c>
      <c r="C129" s="28">
        <v>1.6892237138798893E-2</v>
      </c>
      <c r="E129" s="27">
        <f t="shared" si="23"/>
        <v>13.25</v>
      </c>
      <c r="F129" s="28">
        <v>1.6419838269462639E-2</v>
      </c>
      <c r="H129" s="27">
        <f t="shared" si="24"/>
        <v>13.25</v>
      </c>
      <c r="I129" s="28">
        <v>1.8961333522090732E-2</v>
      </c>
      <c r="K129" s="27">
        <f t="shared" si="25"/>
        <v>13.25</v>
      </c>
      <c r="L129" s="28">
        <v>1.9023304158972708E-2</v>
      </c>
      <c r="N129" s="97">
        <f t="shared" si="14"/>
        <v>-0.61970636881975705</v>
      </c>
      <c r="Q129" s="27">
        <f t="shared" si="17"/>
        <v>4.2999999999999936</v>
      </c>
      <c r="R129" s="89">
        <v>1.4855198612224804E-2</v>
      </c>
      <c r="T129" s="27">
        <f t="shared" si="18"/>
        <v>4.2999999999999936</v>
      </c>
      <c r="U129" s="28">
        <v>1.694750274220955E-2</v>
      </c>
      <c r="W129" s="27">
        <f t="shared" si="19"/>
        <v>4.2999999999999936</v>
      </c>
      <c r="X129" s="28">
        <v>1.4063270192698232E-2</v>
      </c>
      <c r="AA129" s="27">
        <f t="shared" si="20"/>
        <v>4.2999999999999936</v>
      </c>
      <c r="AB129" s="28">
        <v>1.4855198612224804E-2</v>
      </c>
      <c r="AD129" s="27">
        <f t="shared" si="21"/>
        <v>4.2999999999999936</v>
      </c>
      <c r="AE129" s="28">
        <v>1.4914964322740292E-2</v>
      </c>
      <c r="AG129" s="97">
        <f t="shared" si="15"/>
        <v>-0.5976571051548828</v>
      </c>
      <c r="AJ129" s="27">
        <f t="shared" si="26"/>
        <v>13.25</v>
      </c>
      <c r="AK129" s="28">
        <v>2.3720756892786014E-2</v>
      </c>
      <c r="AM129" s="27">
        <f t="shared" si="27"/>
        <v>13.25</v>
      </c>
      <c r="AN129" s="28" t="e">
        <v>#VALUE!</v>
      </c>
      <c r="AO129" s="28"/>
      <c r="AP129" s="97" t="e">
        <f t="shared" si="16"/>
        <v>#VALUE!</v>
      </c>
    </row>
    <row r="130" spans="2:42" ht="13.2" customHeight="1" x14ac:dyDescent="0.25">
      <c r="B130" s="27">
        <f t="shared" si="22"/>
        <v>13.375</v>
      </c>
      <c r="C130" s="28">
        <v>1.6989822895918688E-2</v>
      </c>
      <c r="E130" s="27">
        <f t="shared" si="23"/>
        <v>13.375</v>
      </c>
      <c r="F130" s="28">
        <v>1.6518661370696422E-2</v>
      </c>
      <c r="H130" s="27">
        <f t="shared" si="24"/>
        <v>13.375</v>
      </c>
      <c r="I130" s="28">
        <v>1.9050084903925468E-2</v>
      </c>
      <c r="K130" s="27">
        <f t="shared" si="25"/>
        <v>13.375</v>
      </c>
      <c r="L130" s="28">
        <v>1.9112046194263731E-2</v>
      </c>
      <c r="N130" s="97">
        <f t="shared" si="14"/>
        <v>-0.6196129033826312</v>
      </c>
      <c r="Q130" s="27">
        <f t="shared" si="17"/>
        <v>4.3499999999999934</v>
      </c>
      <c r="R130" s="89">
        <v>1.5123365830157982E-2</v>
      </c>
      <c r="T130" s="27">
        <f t="shared" si="18"/>
        <v>4.3499999999999934</v>
      </c>
      <c r="U130" s="28">
        <v>1.7195274178859053E-2</v>
      </c>
      <c r="W130" s="27">
        <f t="shared" si="19"/>
        <v>4.3499999999999934</v>
      </c>
      <c r="X130" s="28">
        <v>1.427519790709348E-2</v>
      </c>
      <c r="AA130" s="27">
        <f t="shared" si="20"/>
        <v>4.3499999999999934</v>
      </c>
      <c r="AB130" s="28">
        <v>1.5123365830157982E-2</v>
      </c>
      <c r="AD130" s="27">
        <f t="shared" si="21"/>
        <v>4.3499999999999934</v>
      </c>
      <c r="AE130" s="28">
        <v>1.5186062637627727E-2</v>
      </c>
      <c r="AG130" s="97">
        <f t="shared" si="15"/>
        <v>-0.6269680746974482</v>
      </c>
      <c r="AJ130" s="27">
        <f t="shared" si="26"/>
        <v>13.375</v>
      </c>
      <c r="AK130" s="28">
        <v>2.3822098569734079E-2</v>
      </c>
      <c r="AM130" s="27">
        <f t="shared" si="27"/>
        <v>13.375</v>
      </c>
      <c r="AN130" s="28" t="e">
        <v>#VALUE!</v>
      </c>
      <c r="AO130" s="28"/>
      <c r="AP130" s="97" t="e">
        <f t="shared" si="16"/>
        <v>#VALUE!</v>
      </c>
    </row>
    <row r="131" spans="2:42" ht="13.2" customHeight="1" x14ac:dyDescent="0.25">
      <c r="B131" s="27">
        <f t="shared" si="22"/>
        <v>13.5</v>
      </c>
      <c r="C131" s="28">
        <v>1.7084808569834544E-2</v>
      </c>
      <c r="E131" s="27">
        <f t="shared" si="23"/>
        <v>13.5</v>
      </c>
      <c r="F131" s="28">
        <v>1.6617484471930209E-2</v>
      </c>
      <c r="H131" s="27">
        <f t="shared" si="24"/>
        <v>13.5</v>
      </c>
      <c r="I131" s="28">
        <v>1.9138836285760189E-2</v>
      </c>
      <c r="K131" s="27">
        <f t="shared" si="25"/>
        <v>13.5</v>
      </c>
      <c r="L131" s="28">
        <v>1.9200788229554757E-2</v>
      </c>
      <c r="N131" s="97">
        <f t="shared" si="14"/>
        <v>-0.61951943794567865</v>
      </c>
      <c r="Q131" s="27">
        <f t="shared" si="17"/>
        <v>4.3999999999999932</v>
      </c>
      <c r="R131" s="89">
        <v>1.5391533048091162E-2</v>
      </c>
      <c r="T131" s="27">
        <f t="shared" si="18"/>
        <v>4.3999999999999932</v>
      </c>
      <c r="U131" s="28">
        <v>1.7443045615508555E-2</v>
      </c>
      <c r="W131" s="27">
        <f t="shared" si="19"/>
        <v>4.3999999999999932</v>
      </c>
      <c r="X131" s="28">
        <v>1.4487125621488727E-2</v>
      </c>
      <c r="AA131" s="27">
        <f t="shared" si="20"/>
        <v>4.3999999999999932</v>
      </c>
      <c r="AB131" s="28">
        <v>1.5391533048091162E-2</v>
      </c>
      <c r="AD131" s="27">
        <f t="shared" si="21"/>
        <v>4.3999999999999932</v>
      </c>
      <c r="AE131" s="28">
        <v>1.5457160952515162E-2</v>
      </c>
      <c r="AG131" s="97">
        <f t="shared" si="15"/>
        <v>-0.65627904423999628</v>
      </c>
      <c r="AJ131" s="27">
        <f t="shared" si="26"/>
        <v>13.5</v>
      </c>
      <c r="AK131" s="28">
        <v>2.3923440246682141E-2</v>
      </c>
      <c r="AM131" s="27">
        <f t="shared" si="27"/>
        <v>13.5</v>
      </c>
      <c r="AN131" s="28" t="e">
        <v>#VALUE!</v>
      </c>
      <c r="AO131" s="28"/>
      <c r="AP131" s="97" t="e">
        <f t="shared" si="16"/>
        <v>#VALUE!</v>
      </c>
    </row>
    <row r="132" spans="2:42" ht="13.2" customHeight="1" x14ac:dyDescent="0.25">
      <c r="B132" s="27">
        <f t="shared" si="22"/>
        <v>13.625</v>
      </c>
      <c r="C132" s="28">
        <v>1.7177155354680555E-2</v>
      </c>
      <c r="E132" s="27">
        <f t="shared" si="23"/>
        <v>13.625</v>
      </c>
      <c r="F132" s="28">
        <v>1.6716307573163995E-2</v>
      </c>
      <c r="H132" s="27">
        <f t="shared" si="24"/>
        <v>13.625</v>
      </c>
      <c r="I132" s="28">
        <v>1.9227587667594914E-2</v>
      </c>
      <c r="K132" s="27">
        <f t="shared" si="25"/>
        <v>13.625</v>
      </c>
      <c r="L132" s="28">
        <v>1.9289530264845783E-2</v>
      </c>
      <c r="N132" s="97">
        <f t="shared" si="14"/>
        <v>-0.61942597250869147</v>
      </c>
      <c r="Q132" s="27">
        <f t="shared" si="17"/>
        <v>4.4499999999999931</v>
      </c>
      <c r="R132" s="89">
        <v>1.565970026602434E-2</v>
      </c>
      <c r="T132" s="27">
        <f t="shared" si="18"/>
        <v>4.4499999999999931</v>
      </c>
      <c r="U132" s="28">
        <v>1.7690817052158057E-2</v>
      </c>
      <c r="W132" s="27">
        <f t="shared" si="19"/>
        <v>4.4499999999999931</v>
      </c>
      <c r="X132" s="28">
        <v>1.4699053335883974E-2</v>
      </c>
      <c r="AA132" s="27">
        <f t="shared" si="20"/>
        <v>4.4499999999999931</v>
      </c>
      <c r="AB132" s="28">
        <v>1.565970026602434E-2</v>
      </c>
      <c r="AD132" s="27">
        <f t="shared" si="21"/>
        <v>4.4499999999999931</v>
      </c>
      <c r="AE132" s="28">
        <v>1.5728259267402595E-2</v>
      </c>
      <c r="AG132" s="97">
        <f t="shared" si="15"/>
        <v>-0.68559001378254436</v>
      </c>
      <c r="AJ132" s="27">
        <f t="shared" si="26"/>
        <v>13.625</v>
      </c>
      <c r="AK132" s="28">
        <v>2.4024781923630199E-2</v>
      </c>
      <c r="AM132" s="27">
        <f t="shared" si="27"/>
        <v>13.625</v>
      </c>
      <c r="AN132" s="28" t="e">
        <v>#VALUE!</v>
      </c>
      <c r="AO132" s="28"/>
      <c r="AP132" s="97" t="e">
        <f t="shared" si="16"/>
        <v>#VALUE!</v>
      </c>
    </row>
    <row r="133" spans="2:42" ht="13.2" customHeight="1" x14ac:dyDescent="0.25">
      <c r="B133" s="27">
        <f t="shared" si="22"/>
        <v>13.75</v>
      </c>
      <c r="C133" s="28">
        <v>1.7266825855713281E-2</v>
      </c>
      <c r="E133" s="27">
        <f t="shared" si="23"/>
        <v>13.75</v>
      </c>
      <c r="F133" s="28">
        <v>1.6815130674397778E-2</v>
      </c>
      <c r="H133" s="27">
        <f t="shared" si="24"/>
        <v>13.75</v>
      </c>
      <c r="I133" s="28">
        <v>1.9316339049429646E-2</v>
      </c>
      <c r="K133" s="27">
        <f t="shared" si="25"/>
        <v>13.75</v>
      </c>
      <c r="L133" s="28">
        <v>1.9378272300136806E-2</v>
      </c>
      <c r="N133" s="97">
        <f t="shared" si="14"/>
        <v>-0.61933250707160026</v>
      </c>
      <c r="Q133" s="27">
        <f t="shared" si="17"/>
        <v>4.4999999999999929</v>
      </c>
      <c r="R133" s="89">
        <v>1.5927867483957518E-2</v>
      </c>
      <c r="T133" s="27">
        <f t="shared" si="18"/>
        <v>4.4999999999999929</v>
      </c>
      <c r="U133" s="28">
        <v>1.7938588488807562E-2</v>
      </c>
      <c r="W133" s="27">
        <f t="shared" si="19"/>
        <v>4.4999999999999929</v>
      </c>
      <c r="X133" s="28">
        <v>1.4910981050279222E-2</v>
      </c>
      <c r="AA133" s="27">
        <f t="shared" si="20"/>
        <v>4.4999999999999929</v>
      </c>
      <c r="AB133" s="28">
        <v>1.5927867483957518E-2</v>
      </c>
      <c r="AD133" s="27">
        <f t="shared" si="21"/>
        <v>4.4999999999999929</v>
      </c>
      <c r="AE133" s="28">
        <v>1.5999357582290031E-2</v>
      </c>
      <c r="AG133" s="97">
        <f t="shared" si="15"/>
        <v>-0.71490098332512719</v>
      </c>
      <c r="AJ133" s="27">
        <f t="shared" si="26"/>
        <v>13.75</v>
      </c>
      <c r="AK133" s="28">
        <v>2.4126123600578257E-2</v>
      </c>
      <c r="AM133" s="27">
        <f t="shared" si="27"/>
        <v>13.75</v>
      </c>
      <c r="AN133" s="28" t="e">
        <v>#VALUE!</v>
      </c>
      <c r="AO133" s="28"/>
      <c r="AP133" s="97" t="e">
        <f t="shared" si="16"/>
        <v>#VALUE!</v>
      </c>
    </row>
    <row r="134" spans="2:42" ht="13.2" customHeight="1" x14ac:dyDescent="0.25">
      <c r="B134" s="27">
        <f t="shared" si="22"/>
        <v>13.875</v>
      </c>
      <c r="C134" s="28">
        <v>1.7353784025747526E-2</v>
      </c>
      <c r="E134" s="27">
        <f t="shared" si="23"/>
        <v>13.875</v>
      </c>
      <c r="F134" s="28">
        <v>1.6913953775631561E-2</v>
      </c>
      <c r="H134" s="27">
        <f t="shared" si="24"/>
        <v>13.875</v>
      </c>
      <c r="I134" s="28">
        <v>1.9405090431264368E-2</v>
      </c>
      <c r="K134" s="27">
        <f t="shared" si="25"/>
        <v>13.875</v>
      </c>
      <c r="L134" s="28">
        <v>1.9467014335427833E-2</v>
      </c>
      <c r="N134" s="97">
        <f t="shared" si="14"/>
        <v>-0.61923904163464771</v>
      </c>
      <c r="Q134" s="27">
        <f t="shared" si="17"/>
        <v>4.5499999999999927</v>
      </c>
      <c r="R134" s="89">
        <v>1.6196034701890696E-2</v>
      </c>
      <c r="T134" s="27">
        <f t="shared" si="18"/>
        <v>4.5499999999999927</v>
      </c>
      <c r="U134" s="28">
        <v>1.8127393134547466E-2</v>
      </c>
      <c r="W134" s="27">
        <f t="shared" si="19"/>
        <v>4.5499999999999927</v>
      </c>
      <c r="X134" s="28">
        <v>1.5122908764674469E-2</v>
      </c>
      <c r="AA134" s="27">
        <f t="shared" si="20"/>
        <v>4.5499999999999927</v>
      </c>
      <c r="AB134" s="28">
        <v>1.6196034701890696E-2</v>
      </c>
      <c r="AD134" s="27">
        <f t="shared" si="21"/>
        <v>4.5499999999999927</v>
      </c>
      <c r="AE134" s="28">
        <v>1.6270455897177467E-2</v>
      </c>
      <c r="AG134" s="97">
        <f t="shared" si="15"/>
        <v>-0.74421195286770991</v>
      </c>
      <c r="AJ134" s="27">
        <f t="shared" si="26"/>
        <v>13.875</v>
      </c>
      <c r="AK134" s="28">
        <v>2.4227465277526318E-2</v>
      </c>
      <c r="AM134" s="27">
        <f t="shared" si="27"/>
        <v>13.875</v>
      </c>
      <c r="AN134" s="28" t="e">
        <v>#VALUE!</v>
      </c>
      <c r="AO134" s="28"/>
      <c r="AP134" s="97" t="e">
        <f t="shared" si="16"/>
        <v>#VALUE!</v>
      </c>
    </row>
    <row r="135" spans="2:42" ht="13.2" customHeight="1" x14ac:dyDescent="0.25">
      <c r="B135" s="27">
        <f t="shared" si="22"/>
        <v>14</v>
      </c>
      <c r="C135" s="28">
        <v>1.7437995104997637E-2</v>
      </c>
      <c r="E135" s="27">
        <f t="shared" si="23"/>
        <v>14</v>
      </c>
      <c r="F135" s="28">
        <v>1.7012776876865355E-2</v>
      </c>
      <c r="H135" s="27">
        <f t="shared" si="24"/>
        <v>14</v>
      </c>
      <c r="I135" s="28">
        <v>1.9493841813099096E-2</v>
      </c>
      <c r="K135" s="27">
        <f t="shared" si="25"/>
        <v>14</v>
      </c>
      <c r="L135" s="28">
        <v>1.9555756370718859E-2</v>
      </c>
      <c r="N135" s="97">
        <f t="shared" si="14"/>
        <v>-0.61914557619762589</v>
      </c>
      <c r="Q135" s="27">
        <f t="shared" si="17"/>
        <v>4.5999999999999925</v>
      </c>
      <c r="R135" s="89">
        <v>1.6464201919823878E-2</v>
      </c>
      <c r="T135" s="27">
        <f t="shared" si="18"/>
        <v>4.5999999999999925</v>
      </c>
      <c r="U135" s="28">
        <v>1.8306837972206471E-2</v>
      </c>
      <c r="W135" s="27">
        <f t="shared" si="19"/>
        <v>4.5999999999999925</v>
      </c>
      <c r="X135" s="28">
        <v>1.5334836479069715E-2</v>
      </c>
      <c r="AA135" s="27">
        <f t="shared" si="20"/>
        <v>4.5999999999999925</v>
      </c>
      <c r="AB135" s="28">
        <v>1.6464201919823878E-2</v>
      </c>
      <c r="AD135" s="27">
        <f t="shared" si="21"/>
        <v>4.5999999999999925</v>
      </c>
      <c r="AE135" s="28">
        <v>1.65415542120649E-2</v>
      </c>
      <c r="AG135" s="97">
        <f t="shared" si="15"/>
        <v>-0.77352292241022336</v>
      </c>
      <c r="AJ135" s="27">
        <f t="shared" si="26"/>
        <v>14</v>
      </c>
      <c r="AK135" s="28">
        <v>2.4328806954474386E-2</v>
      </c>
      <c r="AM135" s="27">
        <f t="shared" si="27"/>
        <v>14</v>
      </c>
      <c r="AN135" s="28" t="e">
        <v>#VALUE!</v>
      </c>
      <c r="AO135" s="28"/>
      <c r="AP135" s="97" t="e">
        <f t="shared" si="16"/>
        <v>#VALUE!</v>
      </c>
    </row>
    <row r="136" spans="2:42" ht="13.2" customHeight="1" x14ac:dyDescent="0.25">
      <c r="B136" s="27">
        <f t="shared" si="22"/>
        <v>14.125</v>
      </c>
      <c r="C136" s="28">
        <v>1.7519425564112793E-2</v>
      </c>
      <c r="E136" s="27">
        <f t="shared" si="23"/>
        <v>14.125</v>
      </c>
      <c r="F136" s="28">
        <v>1.7111599978099135E-2</v>
      </c>
      <c r="H136" s="27">
        <f t="shared" si="24"/>
        <v>14.125</v>
      </c>
      <c r="I136" s="28">
        <v>1.9582593194933818E-2</v>
      </c>
      <c r="K136" s="27">
        <f t="shared" si="25"/>
        <v>14.125</v>
      </c>
      <c r="L136" s="28">
        <v>1.9644498406009882E-2</v>
      </c>
      <c r="N136" s="97">
        <f t="shared" si="14"/>
        <v>-0.6190521107606386</v>
      </c>
      <c r="Q136" s="27">
        <f t="shared" si="17"/>
        <v>4.6499999999999924</v>
      </c>
      <c r="R136" s="89">
        <v>1.6732369137757056E-2</v>
      </c>
      <c r="T136" s="27">
        <f t="shared" si="18"/>
        <v>4.6499999999999924</v>
      </c>
      <c r="U136" s="28">
        <v>1.8486282809865476E-2</v>
      </c>
      <c r="W136" s="27">
        <f t="shared" si="19"/>
        <v>4.6499999999999924</v>
      </c>
      <c r="X136" s="28">
        <v>1.5546764193464964E-2</v>
      </c>
      <c r="AA136" s="27">
        <f t="shared" si="20"/>
        <v>4.6499999999999924</v>
      </c>
      <c r="AB136" s="28">
        <v>1.6732369137757056E-2</v>
      </c>
      <c r="AD136" s="27">
        <f t="shared" si="21"/>
        <v>4.6499999999999924</v>
      </c>
      <c r="AE136" s="28">
        <v>1.6812652526952333E-2</v>
      </c>
      <c r="AG136" s="97">
        <f t="shared" si="15"/>
        <v>-0.80283389195277133</v>
      </c>
      <c r="AJ136" s="27">
        <f t="shared" si="26"/>
        <v>14.125</v>
      </c>
      <c r="AK136" s="28">
        <v>2.4430148631422437E-2</v>
      </c>
      <c r="AM136" s="27">
        <f t="shared" si="27"/>
        <v>14.125</v>
      </c>
      <c r="AN136" s="28" t="e">
        <v>#VALUE!</v>
      </c>
      <c r="AO136" s="28"/>
      <c r="AP136" s="97" t="e">
        <f t="shared" si="16"/>
        <v>#VALUE!</v>
      </c>
    </row>
    <row r="137" spans="2:42" ht="13.2" customHeight="1" x14ac:dyDescent="0.25">
      <c r="B137" s="27">
        <f t="shared" si="22"/>
        <v>14.25</v>
      </c>
      <c r="C137" s="28">
        <v>1.7598043050210659E-2</v>
      </c>
      <c r="E137" s="27">
        <f t="shared" si="23"/>
        <v>14.25</v>
      </c>
      <c r="F137" s="28">
        <v>1.7210423079332925E-2</v>
      </c>
      <c r="H137" s="27">
        <f t="shared" si="24"/>
        <v>14.25</v>
      </c>
      <c r="I137" s="28">
        <v>1.967134457676854E-2</v>
      </c>
      <c r="K137" s="27">
        <f t="shared" si="25"/>
        <v>14.25</v>
      </c>
      <c r="L137" s="28">
        <v>1.9733240441300908E-2</v>
      </c>
      <c r="N137" s="97">
        <f t="shared" si="14"/>
        <v>-0.61895864532368616</v>
      </c>
      <c r="Q137" s="27">
        <f t="shared" si="17"/>
        <v>4.6999999999999922</v>
      </c>
      <c r="R137" s="89">
        <v>1.7000536355690234E-2</v>
      </c>
      <c r="T137" s="27">
        <f t="shared" si="18"/>
        <v>4.6999999999999922</v>
      </c>
      <c r="U137" s="28">
        <v>1.8665727647524482E-2</v>
      </c>
      <c r="W137" s="27">
        <f t="shared" si="19"/>
        <v>4.6999999999999922</v>
      </c>
      <c r="X137" s="28">
        <v>1.5758691907860212E-2</v>
      </c>
      <c r="AA137" s="27">
        <f t="shared" si="20"/>
        <v>4.6999999999999922</v>
      </c>
      <c r="AB137" s="28">
        <v>1.7000536355690234E-2</v>
      </c>
      <c r="AD137" s="27">
        <f t="shared" si="21"/>
        <v>4.6999999999999922</v>
      </c>
      <c r="AE137" s="28">
        <v>1.708375084183977E-2</v>
      </c>
      <c r="AG137" s="97">
        <f t="shared" si="15"/>
        <v>-0.83214486149535416</v>
      </c>
      <c r="AJ137" s="27">
        <f t="shared" si="26"/>
        <v>14.25</v>
      </c>
      <c r="AK137" s="28">
        <v>2.4531490308370502E-2</v>
      </c>
      <c r="AM137" s="27">
        <f t="shared" si="27"/>
        <v>14.25</v>
      </c>
      <c r="AN137" s="28" t="e">
        <v>#VALUE!</v>
      </c>
      <c r="AO137" s="28"/>
      <c r="AP137" s="97" t="e">
        <f t="shared" si="16"/>
        <v>#VALUE!</v>
      </c>
    </row>
    <row r="138" spans="2:42" ht="13.2" customHeight="1" x14ac:dyDescent="0.25">
      <c r="B138" s="27">
        <f t="shared" si="22"/>
        <v>14.375</v>
      </c>
      <c r="C138" s="28">
        <v>1.7673816335726521E-2</v>
      </c>
      <c r="E138" s="27">
        <f t="shared" si="23"/>
        <v>14.375</v>
      </c>
      <c r="F138" s="28">
        <v>1.7309246180566708E-2</v>
      </c>
      <c r="H138" s="27">
        <f t="shared" si="24"/>
        <v>14.375</v>
      </c>
      <c r="I138" s="28">
        <v>1.9760095958603272E-2</v>
      </c>
      <c r="K138" s="27">
        <f t="shared" si="25"/>
        <v>14.375</v>
      </c>
      <c r="L138" s="28">
        <v>1.9821982476591924E-2</v>
      </c>
      <c r="N138" s="97">
        <f t="shared" si="14"/>
        <v>-0.61886517988652545</v>
      </c>
      <c r="Q138" s="27">
        <f t="shared" si="17"/>
        <v>4.749999999999992</v>
      </c>
      <c r="R138" s="89">
        <v>1.7268703573623416E-2</v>
      </c>
      <c r="T138" s="27">
        <f t="shared" si="18"/>
        <v>4.749999999999992</v>
      </c>
      <c r="U138" s="28">
        <v>1.8845172485183487E-2</v>
      </c>
      <c r="W138" s="27">
        <f t="shared" si="19"/>
        <v>4.749999999999992</v>
      </c>
      <c r="X138" s="28">
        <v>1.5970619622255457E-2</v>
      </c>
      <c r="AA138" s="27">
        <f t="shared" si="20"/>
        <v>4.749999999999992</v>
      </c>
      <c r="AB138" s="28">
        <v>1.7268703573623416E-2</v>
      </c>
      <c r="AD138" s="27">
        <f t="shared" si="21"/>
        <v>4.749999999999992</v>
      </c>
      <c r="AE138" s="28">
        <v>1.7354849156727206E-2</v>
      </c>
      <c r="AG138" s="97">
        <f t="shared" si="15"/>
        <v>-0.86145583103790224</v>
      </c>
      <c r="AJ138" s="27">
        <f t="shared" si="26"/>
        <v>14.375</v>
      </c>
      <c r="AK138" s="28">
        <v>2.4632831985318564E-2</v>
      </c>
      <c r="AM138" s="27">
        <f t="shared" si="27"/>
        <v>14.375</v>
      </c>
      <c r="AN138" s="28" t="e">
        <v>#VALUE!</v>
      </c>
      <c r="AO138" s="28"/>
      <c r="AP138" s="97" t="e">
        <f t="shared" si="16"/>
        <v>#VALUE!</v>
      </c>
    </row>
    <row r="139" spans="2:42" ht="13.2" customHeight="1" x14ac:dyDescent="0.25">
      <c r="B139" s="27">
        <f t="shared" si="22"/>
        <v>14.5</v>
      </c>
      <c r="C139" s="28">
        <v>1.7746715269908276E-2</v>
      </c>
      <c r="E139" s="27">
        <f t="shared" si="23"/>
        <v>14.5</v>
      </c>
      <c r="F139" s="28">
        <v>1.7408069281800494E-2</v>
      </c>
      <c r="H139" s="27">
        <f t="shared" si="24"/>
        <v>14.5</v>
      </c>
      <c r="I139" s="28">
        <v>1.984884734043799E-2</v>
      </c>
      <c r="K139" s="27">
        <f t="shared" si="25"/>
        <v>14.5</v>
      </c>
      <c r="L139" s="28">
        <v>1.991072451188295E-2</v>
      </c>
      <c r="N139" s="97">
        <f t="shared" si="14"/>
        <v>-0.61877171444960766</v>
      </c>
      <c r="Q139" s="27">
        <f t="shared" si="17"/>
        <v>4.7999999999999918</v>
      </c>
      <c r="R139" s="89">
        <v>1.7440628463973901E-2</v>
      </c>
      <c r="T139" s="27">
        <f t="shared" si="18"/>
        <v>4.7999999999999918</v>
      </c>
      <c r="U139" s="28">
        <v>1.9024617322842493E-2</v>
      </c>
      <c r="W139" s="27">
        <f t="shared" si="19"/>
        <v>4.7999999999999918</v>
      </c>
      <c r="X139" s="28">
        <v>1.6202650027472513E-2</v>
      </c>
      <c r="AA139" s="27">
        <f t="shared" si="20"/>
        <v>4.7999999999999918</v>
      </c>
      <c r="AB139" s="28">
        <v>1.7440628463973901E-2</v>
      </c>
      <c r="AD139" s="27">
        <f t="shared" si="21"/>
        <v>4.7999999999999918</v>
      </c>
      <c r="AE139" s="28">
        <v>1.7527797766480131E-2</v>
      </c>
      <c r="AG139" s="97">
        <f t="shared" si="15"/>
        <v>-0.87169302506229918</v>
      </c>
      <c r="AJ139" s="27">
        <f t="shared" si="26"/>
        <v>14.5</v>
      </c>
      <c r="AK139" s="28">
        <v>2.4734173662266625E-2</v>
      </c>
      <c r="AM139" s="27">
        <f t="shared" si="27"/>
        <v>14.5</v>
      </c>
      <c r="AN139" s="28" t="e">
        <v>#VALUE!</v>
      </c>
      <c r="AO139" s="28"/>
      <c r="AP139" s="97" t="e">
        <f t="shared" si="16"/>
        <v>#VALUE!</v>
      </c>
    </row>
    <row r="140" spans="2:42" ht="13.2" customHeight="1" x14ac:dyDescent="0.25">
      <c r="B140" s="27">
        <f t="shared" si="22"/>
        <v>14.625</v>
      </c>
      <c r="C140" s="28">
        <v>1.7816710732798731E-2</v>
      </c>
      <c r="E140" s="27">
        <f t="shared" si="23"/>
        <v>14.625</v>
      </c>
      <c r="F140" s="28">
        <v>1.7506892383034284E-2</v>
      </c>
      <c r="H140" s="27">
        <f t="shared" si="24"/>
        <v>14.625</v>
      </c>
      <c r="I140" s="28">
        <v>1.9937598722272725E-2</v>
      </c>
      <c r="K140" s="27">
        <f t="shared" si="25"/>
        <v>14.625</v>
      </c>
      <c r="L140" s="28">
        <v>1.9999466547173973E-2</v>
      </c>
      <c r="N140" s="97">
        <f t="shared" si="14"/>
        <v>-0.61867824901248181</v>
      </c>
      <c r="Q140" s="27">
        <f t="shared" si="17"/>
        <v>4.8499999999999917</v>
      </c>
      <c r="R140" s="89">
        <v>1.7591700850014779E-2</v>
      </c>
      <c r="T140" s="27">
        <f t="shared" si="18"/>
        <v>4.8499999999999917</v>
      </c>
      <c r="U140" s="28">
        <v>1.9204062160501498E-2</v>
      </c>
      <c r="W140" s="27">
        <f t="shared" si="19"/>
        <v>4.8499999999999917</v>
      </c>
      <c r="X140" s="28">
        <v>1.6439036015700965E-2</v>
      </c>
      <c r="AA140" s="27">
        <f t="shared" si="20"/>
        <v>4.8499999999999917</v>
      </c>
      <c r="AB140" s="28">
        <v>1.7591700850014779E-2</v>
      </c>
      <c r="AD140" s="27">
        <f t="shared" si="21"/>
        <v>4.8499999999999917</v>
      </c>
      <c r="AE140" s="28">
        <v>1.7679480606787222E-2</v>
      </c>
      <c r="AG140" s="97">
        <f t="shared" si="15"/>
        <v>-0.87779756772442963</v>
      </c>
      <c r="AJ140" s="27">
        <f t="shared" si="26"/>
        <v>14.625</v>
      </c>
      <c r="AK140" s="28">
        <v>2.4835515339214683E-2</v>
      </c>
      <c r="AM140" s="27">
        <f t="shared" si="27"/>
        <v>14.625</v>
      </c>
      <c r="AN140" s="28" t="e">
        <v>#VALUE!</v>
      </c>
      <c r="AO140" s="28"/>
      <c r="AP140" s="97" t="e">
        <f t="shared" si="16"/>
        <v>#VALUE!</v>
      </c>
    </row>
    <row r="141" spans="2:42" ht="13.2" customHeight="1" x14ac:dyDescent="0.25">
      <c r="B141" s="27">
        <f t="shared" si="22"/>
        <v>14.75</v>
      </c>
      <c r="C141" s="28">
        <v>1.7883774591557901E-2</v>
      </c>
      <c r="E141" s="27">
        <f t="shared" si="23"/>
        <v>14.75</v>
      </c>
      <c r="F141" s="28">
        <v>1.7605715484268068E-2</v>
      </c>
      <c r="H141" s="27">
        <f t="shared" si="24"/>
        <v>14.75</v>
      </c>
      <c r="I141" s="28">
        <v>2.0026350104107443E-2</v>
      </c>
      <c r="K141" s="27">
        <f t="shared" si="25"/>
        <v>14.75</v>
      </c>
      <c r="L141" s="28">
        <v>2.0088208582465007E-2</v>
      </c>
      <c r="N141" s="97">
        <f t="shared" si="14"/>
        <v>-0.61858478357563329</v>
      </c>
      <c r="Q141" s="27">
        <f t="shared" si="17"/>
        <v>4.8999999999999915</v>
      </c>
      <c r="R141" s="89">
        <v>1.7742773236055658E-2</v>
      </c>
      <c r="T141" s="27">
        <f t="shared" si="18"/>
        <v>4.8999999999999915</v>
      </c>
      <c r="U141" s="28">
        <v>1.9383506998160504E-2</v>
      </c>
      <c r="W141" s="27">
        <f t="shared" si="19"/>
        <v>4.8999999999999915</v>
      </c>
      <c r="X141" s="28">
        <v>1.6675422003929415E-2</v>
      </c>
      <c r="AA141" s="27">
        <f t="shared" si="20"/>
        <v>4.8999999999999915</v>
      </c>
      <c r="AB141" s="28">
        <v>1.7742773236055658E-2</v>
      </c>
      <c r="AD141" s="27">
        <f t="shared" si="21"/>
        <v>4.8999999999999915</v>
      </c>
      <c r="AE141" s="28">
        <v>1.7831163447094314E-2</v>
      </c>
      <c r="AG141" s="97">
        <f t="shared" si="15"/>
        <v>-0.88390211038655986</v>
      </c>
      <c r="AJ141" s="27">
        <f t="shared" si="26"/>
        <v>14.75</v>
      </c>
      <c r="AK141" s="28">
        <v>2.4936857016162745E-2</v>
      </c>
      <c r="AM141" s="27">
        <f t="shared" si="27"/>
        <v>14.75</v>
      </c>
      <c r="AN141" s="28" t="e">
        <v>#VALUE!</v>
      </c>
      <c r="AO141" s="28"/>
      <c r="AP141" s="97" t="e">
        <f t="shared" si="16"/>
        <v>#VALUE!</v>
      </c>
    </row>
    <row r="142" spans="2:42" ht="13.2" customHeight="1" x14ac:dyDescent="0.25">
      <c r="B142" s="27">
        <f t="shared" si="22"/>
        <v>14.875</v>
      </c>
      <c r="C142" s="28">
        <v>1.7947879658987479E-2</v>
      </c>
      <c r="E142" s="27">
        <f t="shared" si="23"/>
        <v>14.875</v>
      </c>
      <c r="F142" s="28">
        <v>1.7704538585501854E-2</v>
      </c>
      <c r="H142" s="27">
        <f t="shared" si="24"/>
        <v>14.875</v>
      </c>
      <c r="I142" s="28">
        <v>2.0115101485942172E-2</v>
      </c>
      <c r="K142" s="27">
        <f t="shared" si="25"/>
        <v>14.875</v>
      </c>
      <c r="L142" s="28">
        <v>2.0176950617756029E-2</v>
      </c>
      <c r="N142" s="97">
        <f t="shared" si="14"/>
        <v>-0.61849131813857672</v>
      </c>
      <c r="Q142" s="27">
        <f t="shared" si="17"/>
        <v>4.9499999999999913</v>
      </c>
      <c r="R142" s="89">
        <v>1.7893845622096539E-2</v>
      </c>
      <c r="T142" s="27">
        <f t="shared" si="18"/>
        <v>4.9499999999999913</v>
      </c>
      <c r="U142" s="28">
        <v>1.9562951835819513E-2</v>
      </c>
      <c r="W142" s="27">
        <f t="shared" si="19"/>
        <v>4.9499999999999913</v>
      </c>
      <c r="X142" s="28">
        <v>1.6911807992157867E-2</v>
      </c>
      <c r="AA142" s="27">
        <f t="shared" si="20"/>
        <v>4.9499999999999913</v>
      </c>
      <c r="AB142" s="28">
        <v>1.7893845622096539E-2</v>
      </c>
      <c r="AD142" s="27">
        <f t="shared" si="21"/>
        <v>4.9499999999999913</v>
      </c>
      <c r="AE142" s="28">
        <v>1.7982846287401405E-2</v>
      </c>
      <c r="AG142" s="97">
        <f t="shared" si="15"/>
        <v>-0.89000665304865556</v>
      </c>
      <c r="AJ142" s="27">
        <f t="shared" si="26"/>
        <v>14.875</v>
      </c>
      <c r="AK142" s="28">
        <v>2.5038198693110806E-2</v>
      </c>
      <c r="AM142" s="27">
        <f t="shared" si="27"/>
        <v>14.875</v>
      </c>
      <c r="AN142" s="28" t="e">
        <v>#VALUE!</v>
      </c>
      <c r="AO142" s="28"/>
      <c r="AP142" s="97" t="e">
        <f t="shared" si="16"/>
        <v>#VALUE!</v>
      </c>
    </row>
    <row r="143" spans="2:42" ht="13.2" customHeight="1" x14ac:dyDescent="0.25">
      <c r="B143" s="27">
        <f t="shared" si="22"/>
        <v>15</v>
      </c>
      <c r="C143" s="28">
        <v>1.8008999654129103E-2</v>
      </c>
      <c r="E143" s="27">
        <f t="shared" si="23"/>
        <v>15</v>
      </c>
      <c r="F143" s="28">
        <v>1.7803361686735644E-2</v>
      </c>
      <c r="H143" s="27">
        <f t="shared" si="24"/>
        <v>15</v>
      </c>
      <c r="I143" s="28">
        <v>2.0203852867776897E-2</v>
      </c>
      <c r="K143" s="27">
        <f t="shared" si="25"/>
        <v>15</v>
      </c>
      <c r="L143" s="28">
        <v>2.0265692653047052E-2</v>
      </c>
      <c r="N143" s="97">
        <f t="shared" si="14"/>
        <v>-0.6183978527015549</v>
      </c>
      <c r="Q143" s="27">
        <f t="shared" si="17"/>
        <v>4.9999999999999911</v>
      </c>
      <c r="R143" s="89">
        <v>1.8044918008137418E-2</v>
      </c>
      <c r="T143" s="27">
        <f t="shared" si="18"/>
        <v>4.9999999999999911</v>
      </c>
      <c r="U143" s="28">
        <v>1.9742396673478518E-2</v>
      </c>
      <c r="W143" s="27">
        <f t="shared" si="19"/>
        <v>4.9999999999999911</v>
      </c>
      <c r="X143" s="28">
        <v>1.7148193980386316E-2</v>
      </c>
      <c r="AA143" s="27">
        <f t="shared" si="20"/>
        <v>4.9999999999999911</v>
      </c>
      <c r="AB143" s="28">
        <v>1.8044918008137418E-2</v>
      </c>
      <c r="AD143" s="27">
        <f t="shared" si="21"/>
        <v>4.9999999999999911</v>
      </c>
      <c r="AE143" s="28">
        <v>1.8134529127708496E-2</v>
      </c>
      <c r="AG143" s="97">
        <f t="shared" si="15"/>
        <v>-0.8961111957107859</v>
      </c>
      <c r="AJ143" s="27">
        <f t="shared" si="26"/>
        <v>15</v>
      </c>
      <c r="AK143" s="28">
        <v>2.5139540370058864E-2</v>
      </c>
      <c r="AM143" s="27">
        <f t="shared" si="27"/>
        <v>15</v>
      </c>
      <c r="AN143" s="28" t="e">
        <v>#VALUE!</v>
      </c>
      <c r="AO143" s="28"/>
      <c r="AP143" s="97" t="e">
        <f t="shared" si="16"/>
        <v>#VALUE!</v>
      </c>
    </row>
    <row r="144" spans="2:42" ht="13.2" customHeight="1" x14ac:dyDescent="0.25">
      <c r="B144" s="27">
        <f t="shared" si="22"/>
        <v>15.125</v>
      </c>
      <c r="C144" s="28">
        <v>1.8067126595445598E-2</v>
      </c>
      <c r="E144" s="27">
        <f t="shared" si="23"/>
        <v>15.125</v>
      </c>
      <c r="F144" s="28">
        <v>1.7859501199612004E-2</v>
      </c>
      <c r="H144" s="27">
        <f t="shared" si="24"/>
        <v>15.125</v>
      </c>
      <c r="I144" s="28">
        <v>2.0227978786707887E-2</v>
      </c>
      <c r="K144" s="27">
        <f t="shared" si="25"/>
        <v>15.125</v>
      </c>
      <c r="L144" s="28">
        <v>2.0289584389244112E-2</v>
      </c>
      <c r="N144" s="97">
        <f t="shared" si="14"/>
        <v>-0.61605602536225068</v>
      </c>
      <c r="Q144" s="27">
        <f t="shared" si="17"/>
        <v>5.0499999999999909</v>
      </c>
      <c r="R144" s="89">
        <v>1.8195990394178296E-2</v>
      </c>
      <c r="T144" s="27">
        <f t="shared" si="18"/>
        <v>5.0499999999999909</v>
      </c>
      <c r="U144" s="28">
        <v>1.9921841511137524E-2</v>
      </c>
      <c r="W144" s="27">
        <f t="shared" si="19"/>
        <v>5.0499999999999909</v>
      </c>
      <c r="X144" s="28">
        <v>1.7384579968614769E-2</v>
      </c>
      <c r="AA144" s="27">
        <f t="shared" si="20"/>
        <v>5.0499999999999909</v>
      </c>
      <c r="AB144" s="28">
        <v>1.8195990394178296E-2</v>
      </c>
      <c r="AD144" s="27">
        <f t="shared" si="21"/>
        <v>5.0499999999999909</v>
      </c>
      <c r="AE144" s="28">
        <v>1.8286211968015588E-2</v>
      </c>
      <c r="AG144" s="97">
        <f t="shared" si="15"/>
        <v>-0.90221573837291624</v>
      </c>
      <c r="AJ144" s="27">
        <f t="shared" si="26"/>
        <v>15.125</v>
      </c>
      <c r="AK144" s="28">
        <v>2.517047554024944E-2</v>
      </c>
      <c r="AM144" s="27">
        <f t="shared" si="27"/>
        <v>15.125</v>
      </c>
      <c r="AN144" s="28" t="e">
        <v>#VALUE!</v>
      </c>
      <c r="AO144" s="28"/>
      <c r="AP144" s="97" t="e">
        <f t="shared" si="16"/>
        <v>#VALUE!</v>
      </c>
    </row>
    <row r="145" spans="2:42" ht="13.2" customHeight="1" x14ac:dyDescent="0.25">
      <c r="B145" s="27">
        <f t="shared" si="22"/>
        <v>15.25</v>
      </c>
      <c r="C145" s="28">
        <v>1.8122355764809406E-2</v>
      </c>
      <c r="E145" s="27">
        <f t="shared" si="23"/>
        <v>15.25</v>
      </c>
      <c r="F145" s="28">
        <v>1.7909177582390072E-2</v>
      </c>
      <c r="H145" s="27">
        <f t="shared" si="24"/>
        <v>15.25</v>
      </c>
      <c r="I145" s="28">
        <v>2.0242319146587199E-2</v>
      </c>
      <c r="K145" s="27">
        <f t="shared" si="25"/>
        <v>15.25</v>
      </c>
      <c r="L145" s="28">
        <v>2.0303656521792873E-2</v>
      </c>
      <c r="N145" s="97">
        <f t="shared" si="14"/>
        <v>-0.61337375205673672</v>
      </c>
      <c r="Q145" s="27">
        <f t="shared" si="17"/>
        <v>5.0999999999999908</v>
      </c>
      <c r="R145" s="89">
        <v>1.8347062780219175E-2</v>
      </c>
      <c r="T145" s="27">
        <f t="shared" si="18"/>
        <v>5.0999999999999908</v>
      </c>
      <c r="U145" s="28">
        <v>2.0101286348796529E-2</v>
      </c>
      <c r="W145" s="27">
        <f t="shared" si="19"/>
        <v>5.0999999999999908</v>
      </c>
      <c r="X145" s="28">
        <v>1.7620965956843218E-2</v>
      </c>
      <c r="AA145" s="27">
        <f t="shared" si="20"/>
        <v>5.0999999999999908</v>
      </c>
      <c r="AB145" s="28">
        <v>1.8347062780219175E-2</v>
      </c>
      <c r="AD145" s="27">
        <f t="shared" si="21"/>
        <v>5.0999999999999908</v>
      </c>
      <c r="AE145" s="28">
        <v>1.8437894808322679E-2</v>
      </c>
      <c r="AG145" s="97">
        <f t="shared" si="15"/>
        <v>-0.90832028103504658</v>
      </c>
      <c r="AJ145" s="27">
        <f t="shared" si="26"/>
        <v>15.25</v>
      </c>
      <c r="AK145" s="28">
        <v>2.5190749788281161E-2</v>
      </c>
      <c r="AM145" s="27">
        <f t="shared" si="27"/>
        <v>15.25</v>
      </c>
      <c r="AN145" s="28" t="e">
        <v>#VALUE!</v>
      </c>
      <c r="AO145" s="28"/>
      <c r="AP145" s="97" t="e">
        <f t="shared" si="16"/>
        <v>#VALUE!</v>
      </c>
    </row>
    <row r="146" spans="2:42" ht="13.2" customHeight="1" x14ac:dyDescent="0.25">
      <c r="B146" s="27">
        <f t="shared" si="22"/>
        <v>15.375</v>
      </c>
      <c r="C146" s="28">
        <v>1.8174817027143332E-2</v>
      </c>
      <c r="E146" s="27">
        <f t="shared" si="23"/>
        <v>15.375</v>
      </c>
      <c r="F146" s="28">
        <v>1.7958853965168144E-2</v>
      </c>
      <c r="H146" s="27">
        <f t="shared" si="24"/>
        <v>15.375</v>
      </c>
      <c r="I146" s="28">
        <v>2.0256659506466518E-2</v>
      </c>
      <c r="K146" s="27">
        <f t="shared" si="25"/>
        <v>15.375</v>
      </c>
      <c r="L146" s="28">
        <v>2.0317728654341637E-2</v>
      </c>
      <c r="N146" s="97">
        <f t="shared" si="14"/>
        <v>-0.61069147875118801</v>
      </c>
      <c r="Q146" s="27">
        <f t="shared" si="17"/>
        <v>5.1499999999999906</v>
      </c>
      <c r="R146" s="89">
        <v>1.8498135166260057E-2</v>
      </c>
      <c r="T146" s="27">
        <f t="shared" si="18"/>
        <v>5.1499999999999906</v>
      </c>
      <c r="U146" s="28">
        <v>2.0280731186455535E-2</v>
      </c>
      <c r="W146" s="27">
        <f t="shared" si="19"/>
        <v>5.1499999999999906</v>
      </c>
      <c r="X146" s="28">
        <v>1.7857351945071671E-2</v>
      </c>
      <c r="AA146" s="27">
        <f t="shared" si="20"/>
        <v>5.1499999999999906</v>
      </c>
      <c r="AB146" s="28">
        <v>1.8498135166260057E-2</v>
      </c>
      <c r="AD146" s="27">
        <f t="shared" si="21"/>
        <v>5.1499999999999906</v>
      </c>
      <c r="AE146" s="28">
        <v>1.8589577648629771E-2</v>
      </c>
      <c r="AG146" s="97">
        <f t="shared" si="15"/>
        <v>-0.91442482369714218</v>
      </c>
      <c r="AJ146" s="27">
        <f t="shared" si="26"/>
        <v>15.375</v>
      </c>
      <c r="AK146" s="28">
        <v>2.5211024036312875E-2</v>
      </c>
      <c r="AM146" s="27">
        <f t="shared" si="27"/>
        <v>15.375</v>
      </c>
      <c r="AN146" s="28" t="e">
        <v>#VALUE!</v>
      </c>
      <c r="AO146" s="28"/>
      <c r="AP146" s="97" t="e">
        <f t="shared" si="16"/>
        <v>#VALUE!</v>
      </c>
    </row>
    <row r="147" spans="2:42" ht="13.2" customHeight="1" x14ac:dyDescent="0.25">
      <c r="B147" s="27">
        <f t="shared" si="22"/>
        <v>15.5</v>
      </c>
      <c r="C147" s="28">
        <v>1.8224636117229499E-2</v>
      </c>
      <c r="E147" s="27">
        <f t="shared" si="23"/>
        <v>15.5</v>
      </c>
      <c r="F147" s="28">
        <v>1.8008530347946212E-2</v>
      </c>
      <c r="H147" s="27">
        <f t="shared" si="24"/>
        <v>15.5</v>
      </c>
      <c r="I147" s="28">
        <v>2.0270999866345837E-2</v>
      </c>
      <c r="K147" s="27">
        <f t="shared" si="25"/>
        <v>15.5</v>
      </c>
      <c r="L147" s="28">
        <v>2.0331800786890404E-2</v>
      </c>
      <c r="N147" s="97">
        <f t="shared" si="14"/>
        <v>-0.60800920544567405</v>
      </c>
      <c r="Q147" s="27">
        <f t="shared" si="17"/>
        <v>5.1999999999999904</v>
      </c>
      <c r="R147" s="89">
        <v>1.8649207552300935E-2</v>
      </c>
      <c r="T147" s="27">
        <f t="shared" si="18"/>
        <v>5.1999999999999904</v>
      </c>
      <c r="U147" s="28">
        <v>2.046017602411454E-2</v>
      </c>
      <c r="W147" s="27">
        <f t="shared" si="19"/>
        <v>5.1999999999999904</v>
      </c>
      <c r="X147" s="28">
        <v>1.809373793330012E-2</v>
      </c>
      <c r="AA147" s="27">
        <f t="shared" si="20"/>
        <v>5.1999999999999904</v>
      </c>
      <c r="AB147" s="28">
        <v>1.8649207552300935E-2</v>
      </c>
      <c r="AD147" s="27">
        <f t="shared" si="21"/>
        <v>5.1999999999999904</v>
      </c>
      <c r="AE147" s="28">
        <v>1.8741260488936862E-2</v>
      </c>
      <c r="AG147" s="97">
        <f t="shared" si="15"/>
        <v>-0.92052936635927263</v>
      </c>
      <c r="AJ147" s="27">
        <f t="shared" si="26"/>
        <v>15.5</v>
      </c>
      <c r="AK147" s="28">
        <v>2.5231298284344592E-2</v>
      </c>
      <c r="AM147" s="27">
        <f t="shared" si="27"/>
        <v>15.5</v>
      </c>
      <c r="AN147" s="28" t="e">
        <v>#VALUE!</v>
      </c>
      <c r="AO147" s="28"/>
      <c r="AP147" s="97" t="e">
        <f t="shared" si="16"/>
        <v>#VALUE!</v>
      </c>
    </row>
    <row r="148" spans="2:42" ht="13.2" customHeight="1" x14ac:dyDescent="0.25">
      <c r="B148" s="27">
        <f t="shared" si="22"/>
        <v>15.625</v>
      </c>
      <c r="C148" s="28">
        <v>1.8271934746337024E-2</v>
      </c>
      <c r="E148" s="27">
        <f t="shared" si="23"/>
        <v>15.625</v>
      </c>
      <c r="F148" s="28">
        <v>1.805820673072429E-2</v>
      </c>
      <c r="H148" s="27">
        <f t="shared" si="24"/>
        <v>15.625</v>
      </c>
      <c r="I148" s="28">
        <v>2.0285340226225156E-2</v>
      </c>
      <c r="K148" s="27">
        <f t="shared" si="25"/>
        <v>15.625</v>
      </c>
      <c r="L148" s="28">
        <v>2.0345872919439172E-2</v>
      </c>
      <c r="N148" s="97">
        <f t="shared" si="14"/>
        <v>-0.60532693214015998</v>
      </c>
      <c r="Q148" s="27">
        <f t="shared" si="17"/>
        <v>5.2499999999999902</v>
      </c>
      <c r="R148" s="89">
        <v>1.8800279938341814E-2</v>
      </c>
      <c r="T148" s="27">
        <f t="shared" si="18"/>
        <v>5.2499999999999902</v>
      </c>
      <c r="U148" s="28">
        <v>2.0639620861773546E-2</v>
      </c>
      <c r="W148" s="27">
        <f t="shared" si="19"/>
        <v>5.2499999999999902</v>
      </c>
      <c r="X148" s="28">
        <v>1.8330123921528572E-2</v>
      </c>
      <c r="AA148" s="27">
        <f t="shared" si="20"/>
        <v>5.2499999999999902</v>
      </c>
      <c r="AB148" s="28">
        <v>1.8800279938341814E-2</v>
      </c>
      <c r="AD148" s="27">
        <f t="shared" si="21"/>
        <v>5.2499999999999902</v>
      </c>
      <c r="AE148" s="28">
        <v>1.8892943329243954E-2</v>
      </c>
      <c r="AG148" s="97">
        <f t="shared" si="15"/>
        <v>-0.92663390902140286</v>
      </c>
      <c r="AJ148" s="27">
        <f t="shared" si="26"/>
        <v>15.625</v>
      </c>
      <c r="AK148" s="28">
        <v>2.5251572532376313E-2</v>
      </c>
      <c r="AM148" s="27">
        <f t="shared" si="27"/>
        <v>15.625</v>
      </c>
      <c r="AN148" s="28" t="e">
        <v>#VALUE!</v>
      </c>
      <c r="AO148" s="28"/>
      <c r="AP148" s="97" t="e">
        <f t="shared" si="16"/>
        <v>#VALUE!</v>
      </c>
    </row>
    <row r="149" spans="2:42" ht="13.2" customHeight="1" x14ac:dyDescent="0.25">
      <c r="B149" s="27">
        <f t="shared" si="22"/>
        <v>15.75</v>
      </c>
      <c r="C149" s="28">
        <v>1.8316830761885183E-2</v>
      </c>
      <c r="E149" s="27">
        <f t="shared" si="23"/>
        <v>15.75</v>
      </c>
      <c r="F149" s="28">
        <v>1.8107883113502365E-2</v>
      </c>
      <c r="H149" s="27">
        <f t="shared" si="24"/>
        <v>15.75</v>
      </c>
      <c r="I149" s="28">
        <v>2.0299680586104471E-2</v>
      </c>
      <c r="K149" s="27">
        <f t="shared" si="25"/>
        <v>15.75</v>
      </c>
      <c r="L149" s="28">
        <v>2.0359945051987936E-2</v>
      </c>
      <c r="N149" s="97">
        <f t="shared" si="14"/>
        <v>-0.60264465883464591</v>
      </c>
      <c r="Q149" s="27">
        <f t="shared" si="17"/>
        <v>5.2999999999999901</v>
      </c>
      <c r="R149" s="89">
        <v>1.8951352324382692E-2</v>
      </c>
      <c r="T149" s="27">
        <f t="shared" si="18"/>
        <v>5.2999999999999901</v>
      </c>
      <c r="U149" s="28">
        <v>2.0819065699432551E-2</v>
      </c>
      <c r="W149" s="27">
        <f t="shared" si="19"/>
        <v>5.2999999999999901</v>
      </c>
      <c r="X149" s="28">
        <v>1.8566509909757022E-2</v>
      </c>
      <c r="AA149" s="27">
        <f t="shared" si="20"/>
        <v>5.2999999999999901</v>
      </c>
      <c r="AB149" s="28">
        <v>1.8951352324382692E-2</v>
      </c>
      <c r="AD149" s="27">
        <f t="shared" si="21"/>
        <v>5.2999999999999901</v>
      </c>
      <c r="AE149" s="28">
        <v>1.9044626169551045E-2</v>
      </c>
      <c r="AG149" s="97">
        <f t="shared" si="15"/>
        <v>-0.93273845168353331</v>
      </c>
      <c r="AJ149" s="27">
        <f t="shared" si="26"/>
        <v>15.75</v>
      </c>
      <c r="AK149" s="28">
        <v>2.527184678040802E-2</v>
      </c>
      <c r="AM149" s="27">
        <f t="shared" si="27"/>
        <v>15.75</v>
      </c>
      <c r="AN149" s="28" t="e">
        <v>#VALUE!</v>
      </c>
      <c r="AO149" s="28"/>
      <c r="AP149" s="97" t="e">
        <f t="shared" si="16"/>
        <v>#VALUE!</v>
      </c>
    </row>
    <row r="150" spans="2:42" ht="13.2" customHeight="1" x14ac:dyDescent="0.25">
      <c r="B150" s="27">
        <f t="shared" si="22"/>
        <v>15.875</v>
      </c>
      <c r="C150" s="28">
        <v>1.8359438299563508E-2</v>
      </c>
      <c r="E150" s="27">
        <f t="shared" si="23"/>
        <v>15.875</v>
      </c>
      <c r="F150" s="28">
        <v>1.8157559496280434E-2</v>
      </c>
      <c r="H150" s="27">
        <f t="shared" si="24"/>
        <v>15.875</v>
      </c>
      <c r="I150" s="28">
        <v>2.0314020945983783E-2</v>
      </c>
      <c r="K150" s="27">
        <f t="shared" si="25"/>
        <v>15.875</v>
      </c>
      <c r="L150" s="28">
        <v>2.0374017184536696E-2</v>
      </c>
      <c r="N150" s="97">
        <f t="shared" si="14"/>
        <v>-0.59996238552913195</v>
      </c>
      <c r="Q150" s="27">
        <f t="shared" si="17"/>
        <v>5.3499999999999899</v>
      </c>
      <c r="R150" s="89">
        <v>1.9102424710423574E-2</v>
      </c>
      <c r="T150" s="27">
        <f t="shared" si="18"/>
        <v>5.3499999999999899</v>
      </c>
      <c r="U150" s="28">
        <v>2.0998510537091557E-2</v>
      </c>
      <c r="W150" s="27">
        <f t="shared" si="19"/>
        <v>5.3499999999999899</v>
      </c>
      <c r="X150" s="28">
        <v>1.8802895897985474E-2</v>
      </c>
      <c r="AA150" s="27">
        <f t="shared" si="20"/>
        <v>5.3499999999999899</v>
      </c>
      <c r="AB150" s="28">
        <v>1.9102424710423574E-2</v>
      </c>
      <c r="AD150" s="27">
        <f t="shared" si="21"/>
        <v>5.3499999999999899</v>
      </c>
      <c r="AE150" s="28">
        <v>1.9196309009858137E-2</v>
      </c>
      <c r="AG150" s="97">
        <f t="shared" si="15"/>
        <v>-0.9388429943456289</v>
      </c>
      <c r="AJ150" s="27">
        <f t="shared" si="26"/>
        <v>15.875</v>
      </c>
      <c r="AK150" s="28">
        <v>2.5292121028439737E-2</v>
      </c>
      <c r="AM150" s="27">
        <f t="shared" si="27"/>
        <v>15.875</v>
      </c>
      <c r="AN150" s="28" t="e">
        <v>#VALUE!</v>
      </c>
      <c r="AO150" s="28"/>
      <c r="AP150" s="97" t="e">
        <f t="shared" si="16"/>
        <v>#VALUE!</v>
      </c>
    </row>
    <row r="151" spans="2:42" ht="13.2" customHeight="1" x14ac:dyDescent="0.25">
      <c r="B151" s="27">
        <f t="shared" si="22"/>
        <v>16</v>
      </c>
      <c r="C151" s="28">
        <v>1.8399867928321264E-2</v>
      </c>
      <c r="E151" s="27">
        <f t="shared" si="23"/>
        <v>16</v>
      </c>
      <c r="F151" s="28">
        <v>1.8207235879058509E-2</v>
      </c>
      <c r="H151" s="27">
        <f t="shared" si="24"/>
        <v>16</v>
      </c>
      <c r="I151" s="28">
        <v>2.0328361305863105E-2</v>
      </c>
      <c r="K151" s="27">
        <f t="shared" si="25"/>
        <v>16</v>
      </c>
      <c r="L151" s="28">
        <v>2.038808931708546E-2</v>
      </c>
      <c r="N151" s="97">
        <f t="shared" ref="N151:N214" si="28">(I151-L151)*100*100</f>
        <v>-0.59728011222354849</v>
      </c>
      <c r="Q151" s="27">
        <f t="shared" si="17"/>
        <v>5.3999999999999897</v>
      </c>
      <c r="R151" s="89">
        <v>1.9253497096464452E-2</v>
      </c>
      <c r="T151" s="27">
        <f t="shared" si="18"/>
        <v>5.3999999999999897</v>
      </c>
      <c r="U151" s="28">
        <v>2.1177955374750562E-2</v>
      </c>
      <c r="W151" s="27">
        <f t="shared" si="19"/>
        <v>5.3999999999999897</v>
      </c>
      <c r="X151" s="28">
        <v>1.9039281886213923E-2</v>
      </c>
      <c r="AA151" s="27">
        <f t="shared" si="20"/>
        <v>5.3999999999999897</v>
      </c>
      <c r="AB151" s="28">
        <v>1.9253497096464452E-2</v>
      </c>
      <c r="AD151" s="27">
        <f t="shared" si="21"/>
        <v>5.3999999999999897</v>
      </c>
      <c r="AE151" s="28">
        <v>1.9347991850165228E-2</v>
      </c>
      <c r="AG151" s="97">
        <f t="shared" ref="AG151:AG214" si="29">(AB151-AE151)*100*100</f>
        <v>-0.94494753700775924</v>
      </c>
      <c r="AJ151" s="27">
        <f t="shared" si="26"/>
        <v>16</v>
      </c>
      <c r="AK151" s="28">
        <v>2.5312395276471458E-2</v>
      </c>
      <c r="AM151" s="27">
        <f t="shared" si="27"/>
        <v>16</v>
      </c>
      <c r="AN151" s="28" t="e">
        <v>#VALUE!</v>
      </c>
      <c r="AO151" s="28"/>
      <c r="AP151" s="97" t="e">
        <f t="shared" ref="AP151:AP214" si="30">(AK151-AN151)*100*100</f>
        <v>#VALUE!</v>
      </c>
    </row>
    <row r="152" spans="2:42" ht="13.2" customHeight="1" x14ac:dyDescent="0.25">
      <c r="B152" s="27">
        <f t="shared" si="22"/>
        <v>16.125</v>
      </c>
      <c r="C152" s="28">
        <v>1.8438226788613146E-2</v>
      </c>
      <c r="E152" s="27">
        <f t="shared" si="23"/>
        <v>16.125</v>
      </c>
      <c r="F152" s="28">
        <v>1.8256912261836577E-2</v>
      </c>
      <c r="H152" s="27">
        <f t="shared" si="24"/>
        <v>16.125</v>
      </c>
      <c r="I152" s="28">
        <v>2.0342701665742421E-2</v>
      </c>
      <c r="K152" s="27">
        <f t="shared" si="25"/>
        <v>16.125</v>
      </c>
      <c r="L152" s="28">
        <v>2.0402161449634228E-2</v>
      </c>
      <c r="N152" s="97">
        <f t="shared" si="28"/>
        <v>-0.59459783891806928</v>
      </c>
      <c r="Q152" s="27">
        <f t="shared" ref="Q152:Q215" si="31">Q151+0.05</f>
        <v>5.4499999999999895</v>
      </c>
      <c r="R152" s="89">
        <v>1.9404569482505331E-2</v>
      </c>
      <c r="T152" s="27">
        <f t="shared" ref="T152:T215" si="32">T151+0.05</f>
        <v>5.4499999999999895</v>
      </c>
      <c r="U152" s="28">
        <v>2.1357400212409568E-2</v>
      </c>
      <c r="W152" s="27">
        <f t="shared" ref="W152:W215" si="33">W151+0.05</f>
        <v>5.4499999999999895</v>
      </c>
      <c r="X152" s="28">
        <v>1.9275667874442376E-2</v>
      </c>
      <c r="AA152" s="27">
        <f t="shared" ref="AA152:AA215" si="34">AA151+0.05</f>
        <v>5.4499999999999895</v>
      </c>
      <c r="AB152" s="28">
        <v>1.9404569482505331E-2</v>
      </c>
      <c r="AD152" s="27">
        <f t="shared" ref="AD152:AD215" si="35">AD151+0.05</f>
        <v>5.4499999999999895</v>
      </c>
      <c r="AE152" s="28">
        <v>1.949967469047232E-2</v>
      </c>
      <c r="AG152" s="97">
        <f t="shared" si="29"/>
        <v>-0.95105207966988958</v>
      </c>
      <c r="AJ152" s="27">
        <f t="shared" si="26"/>
        <v>16.125</v>
      </c>
      <c r="AK152" s="28">
        <v>2.5332669524503172E-2</v>
      </c>
      <c r="AM152" s="27">
        <f t="shared" si="27"/>
        <v>16.125</v>
      </c>
      <c r="AN152" s="28" t="e">
        <v>#VALUE!</v>
      </c>
      <c r="AO152" s="28"/>
      <c r="AP152" s="97" t="e">
        <f t="shared" si="30"/>
        <v>#VALUE!</v>
      </c>
    </row>
    <row r="153" spans="2:42" ht="13.2" customHeight="1" x14ac:dyDescent="0.25">
      <c r="B153" s="27">
        <f t="shared" ref="B153:B216" si="36">B152+0.125</f>
        <v>16.25</v>
      </c>
      <c r="C153" s="28">
        <v>1.847461872426447E-2</v>
      </c>
      <c r="E153" s="27">
        <f t="shared" ref="E153:E216" si="37">E152+0.125</f>
        <v>16.25</v>
      </c>
      <c r="F153" s="28">
        <v>1.8306588644614652E-2</v>
      </c>
      <c r="H153" s="27">
        <f t="shared" ref="H153:H216" si="38">H152+0.125</f>
        <v>16.25</v>
      </c>
      <c r="I153" s="28">
        <v>2.0357042025621733E-2</v>
      </c>
      <c r="K153" s="27">
        <f t="shared" ref="K153:K216" si="39">K152+0.125</f>
        <v>16.25</v>
      </c>
      <c r="L153" s="28">
        <v>2.0416233582182988E-2</v>
      </c>
      <c r="N153" s="97">
        <f t="shared" si="28"/>
        <v>-0.59191556561255521</v>
      </c>
      <c r="Q153" s="27">
        <f t="shared" si="31"/>
        <v>5.4999999999999893</v>
      </c>
      <c r="R153" s="89">
        <v>1.9555641868546209E-2</v>
      </c>
      <c r="T153" s="27">
        <f t="shared" si="32"/>
        <v>5.4999999999999893</v>
      </c>
      <c r="U153" s="28">
        <v>2.1536845050068573E-2</v>
      </c>
      <c r="W153" s="27">
        <f t="shared" si="33"/>
        <v>5.4999999999999893</v>
      </c>
      <c r="X153" s="28">
        <v>1.9512053862670825E-2</v>
      </c>
      <c r="AA153" s="27">
        <f t="shared" si="34"/>
        <v>5.4999999999999893</v>
      </c>
      <c r="AB153" s="28">
        <v>1.9555641868546209E-2</v>
      </c>
      <c r="AD153" s="27">
        <f t="shared" si="35"/>
        <v>5.4999999999999893</v>
      </c>
      <c r="AE153" s="28">
        <v>1.9651357530779415E-2</v>
      </c>
      <c r="AG153" s="97">
        <f t="shared" si="29"/>
        <v>-0.95715662233205467</v>
      </c>
      <c r="AJ153" s="27">
        <f t="shared" ref="AJ153:AJ216" si="40">AJ152+0.125</f>
        <v>16.25</v>
      </c>
      <c r="AK153" s="28">
        <v>2.5352943772534886E-2</v>
      </c>
      <c r="AM153" s="27">
        <f t="shared" ref="AM153:AM216" si="41">AM152+0.125</f>
        <v>16.25</v>
      </c>
      <c r="AN153" s="28" t="e">
        <v>#VALUE!</v>
      </c>
      <c r="AO153" s="28"/>
      <c r="AP153" s="97" t="e">
        <f t="shared" si="30"/>
        <v>#VALUE!</v>
      </c>
    </row>
    <row r="154" spans="2:42" ht="13.2" customHeight="1" x14ac:dyDescent="0.25">
      <c r="B154" s="27">
        <f t="shared" si="36"/>
        <v>16.375</v>
      </c>
      <c r="C154" s="28">
        <v>1.8509144408296728E-2</v>
      </c>
      <c r="E154" s="27">
        <f t="shared" si="37"/>
        <v>16.375</v>
      </c>
      <c r="F154" s="28">
        <v>1.835626502739272E-2</v>
      </c>
      <c r="H154" s="27">
        <f t="shared" si="38"/>
        <v>16.375</v>
      </c>
      <c r="I154" s="28">
        <v>2.0371382385501055E-2</v>
      </c>
      <c r="K154" s="27">
        <f t="shared" si="39"/>
        <v>16.375</v>
      </c>
      <c r="L154" s="28">
        <v>2.0430305714731752E-2</v>
      </c>
      <c r="N154" s="97">
        <f t="shared" si="28"/>
        <v>-0.58923329230697186</v>
      </c>
      <c r="Q154" s="27">
        <f t="shared" si="31"/>
        <v>5.5499999999999892</v>
      </c>
      <c r="R154" s="89">
        <v>1.9706714254587091E-2</v>
      </c>
      <c r="T154" s="27">
        <f t="shared" si="32"/>
        <v>5.5499999999999892</v>
      </c>
      <c r="U154" s="28">
        <v>2.1654021788676873E-2</v>
      </c>
      <c r="W154" s="27">
        <f t="shared" si="33"/>
        <v>5.5499999999999892</v>
      </c>
      <c r="X154" s="28">
        <v>1.9748439850899278E-2</v>
      </c>
      <c r="AA154" s="27">
        <f t="shared" si="34"/>
        <v>5.5499999999999892</v>
      </c>
      <c r="AB154" s="28">
        <v>1.9706714254587091E-2</v>
      </c>
      <c r="AD154" s="27">
        <f t="shared" si="35"/>
        <v>5.5499999999999892</v>
      </c>
      <c r="AE154" s="28">
        <v>1.9803040371086503E-2</v>
      </c>
      <c r="AG154" s="97">
        <f t="shared" si="29"/>
        <v>-0.96326116499411563</v>
      </c>
      <c r="AJ154" s="27">
        <f t="shared" si="40"/>
        <v>16.375</v>
      </c>
      <c r="AK154" s="28">
        <v>2.53732180205666E-2</v>
      </c>
      <c r="AM154" s="27">
        <f t="shared" si="41"/>
        <v>16.375</v>
      </c>
      <c r="AN154" s="28" t="e">
        <v>#VALUE!</v>
      </c>
      <c r="AO154" s="28"/>
      <c r="AP154" s="97" t="e">
        <f t="shared" si="30"/>
        <v>#VALUE!</v>
      </c>
    </row>
    <row r="155" spans="2:42" ht="13.2" customHeight="1" x14ac:dyDescent="0.25">
      <c r="B155" s="27">
        <f t="shared" si="36"/>
        <v>16.5</v>
      </c>
      <c r="C155" s="28">
        <v>1.8541901463033802E-2</v>
      </c>
      <c r="E155" s="27">
        <f t="shared" si="37"/>
        <v>16.5</v>
      </c>
      <c r="F155" s="28">
        <v>1.8405941410170795E-2</v>
      </c>
      <c r="H155" s="27">
        <f t="shared" si="38"/>
        <v>16.5</v>
      </c>
      <c r="I155" s="28">
        <v>2.038572274538037E-2</v>
      </c>
      <c r="K155" s="27">
        <f t="shared" si="39"/>
        <v>16.5</v>
      </c>
      <c r="L155" s="28">
        <v>2.0444377847280509E-2</v>
      </c>
      <c r="N155" s="97">
        <f t="shared" si="28"/>
        <v>-0.5865510190013884</v>
      </c>
      <c r="Q155" s="27">
        <f t="shared" si="31"/>
        <v>5.599999999999989</v>
      </c>
      <c r="R155" s="89">
        <v>1.985778664062797E-2</v>
      </c>
      <c r="T155" s="27">
        <f t="shared" si="32"/>
        <v>5.599999999999989</v>
      </c>
      <c r="U155" s="28">
        <v>2.1761314702039014E-2</v>
      </c>
      <c r="W155" s="27">
        <f t="shared" si="33"/>
        <v>5.599999999999989</v>
      </c>
      <c r="X155" s="28">
        <v>1.9984825839127727E-2</v>
      </c>
      <c r="AA155" s="27">
        <f t="shared" si="34"/>
        <v>5.599999999999989</v>
      </c>
      <c r="AB155" s="28">
        <v>1.985778664062797E-2</v>
      </c>
      <c r="AD155" s="27">
        <f t="shared" si="35"/>
        <v>5.599999999999989</v>
      </c>
      <c r="AE155" s="28">
        <v>1.9954723211393598E-2</v>
      </c>
      <c r="AG155" s="97">
        <f t="shared" si="29"/>
        <v>-0.96936570765628061</v>
      </c>
      <c r="AJ155" s="27">
        <f t="shared" si="40"/>
        <v>16.5</v>
      </c>
      <c r="AK155" s="28">
        <v>2.5393492268598314E-2</v>
      </c>
      <c r="AM155" s="27">
        <f t="shared" si="41"/>
        <v>16.5</v>
      </c>
      <c r="AN155" s="28" t="e">
        <v>#VALUE!</v>
      </c>
      <c r="AO155" s="28"/>
      <c r="AP155" s="97" t="e">
        <f t="shared" si="30"/>
        <v>#VALUE!</v>
      </c>
    </row>
    <row r="156" spans="2:42" ht="13.2" customHeight="1" x14ac:dyDescent="0.25">
      <c r="B156" s="27">
        <f t="shared" si="36"/>
        <v>16.625</v>
      </c>
      <c r="C156" s="28">
        <v>1.8572984574789821E-2</v>
      </c>
      <c r="E156" s="27">
        <f t="shared" si="37"/>
        <v>16.625</v>
      </c>
      <c r="F156" s="28">
        <v>1.8455617792948874E-2</v>
      </c>
      <c r="H156" s="27">
        <f t="shared" si="38"/>
        <v>16.625</v>
      </c>
      <c r="I156" s="28">
        <v>2.0400063105259689E-2</v>
      </c>
      <c r="K156" s="27">
        <f t="shared" si="39"/>
        <v>16.625</v>
      </c>
      <c r="L156" s="28">
        <v>2.0458449979829277E-2</v>
      </c>
      <c r="N156" s="97">
        <f t="shared" si="28"/>
        <v>-0.58386874569587444</v>
      </c>
      <c r="Q156" s="27">
        <f t="shared" si="31"/>
        <v>5.6499999999999888</v>
      </c>
      <c r="R156" s="89">
        <v>2.0008859026668848E-2</v>
      </c>
      <c r="T156" s="27">
        <f t="shared" si="32"/>
        <v>5.6499999999999888</v>
      </c>
      <c r="U156" s="28">
        <v>2.1868607615401152E-2</v>
      </c>
      <c r="W156" s="27">
        <f t="shared" si="33"/>
        <v>5.6499999999999888</v>
      </c>
      <c r="X156" s="28">
        <v>2.0221211827356179E-2</v>
      </c>
      <c r="AA156" s="27">
        <f t="shared" si="34"/>
        <v>5.6499999999999888</v>
      </c>
      <c r="AB156" s="28">
        <v>2.0008859026668848E-2</v>
      </c>
      <c r="AD156" s="27">
        <f t="shared" si="35"/>
        <v>5.6499999999999888</v>
      </c>
      <c r="AE156" s="28">
        <v>2.0106406051700689E-2</v>
      </c>
      <c r="AG156" s="97">
        <f t="shared" si="29"/>
        <v>-0.97547025031841095</v>
      </c>
      <c r="AJ156" s="27">
        <f t="shared" si="40"/>
        <v>16.625</v>
      </c>
      <c r="AK156" s="28">
        <v>2.5413766516630028E-2</v>
      </c>
      <c r="AM156" s="27">
        <f t="shared" si="41"/>
        <v>16.625</v>
      </c>
      <c r="AN156" s="28" t="e">
        <v>#VALUE!</v>
      </c>
      <c r="AO156" s="28"/>
      <c r="AP156" s="97" t="e">
        <f t="shared" si="30"/>
        <v>#VALUE!</v>
      </c>
    </row>
    <row r="157" spans="2:42" ht="13.2" customHeight="1" x14ac:dyDescent="0.25">
      <c r="B157" s="27">
        <f t="shared" si="36"/>
        <v>16.75</v>
      </c>
      <c r="C157" s="28">
        <v>1.8602485603421783E-2</v>
      </c>
      <c r="E157" s="27">
        <f t="shared" si="37"/>
        <v>16.75</v>
      </c>
      <c r="F157" s="28">
        <v>1.8505294175726945E-2</v>
      </c>
      <c r="H157" s="27">
        <f t="shared" si="38"/>
        <v>16.75</v>
      </c>
      <c r="I157" s="28">
        <v>2.0414403465139001E-2</v>
      </c>
      <c r="K157" s="27">
        <f t="shared" si="39"/>
        <v>16.75</v>
      </c>
      <c r="L157" s="28">
        <v>2.0472522112378041E-2</v>
      </c>
      <c r="N157" s="97">
        <f t="shared" si="28"/>
        <v>-0.581186472390395</v>
      </c>
      <c r="Q157" s="27">
        <f t="shared" si="31"/>
        <v>5.6999999999999886</v>
      </c>
      <c r="R157" s="89">
        <v>2.0159931412709726E-2</v>
      </c>
      <c r="T157" s="27">
        <f t="shared" si="32"/>
        <v>5.6999999999999886</v>
      </c>
      <c r="U157" s="28">
        <v>2.197590052876329E-2</v>
      </c>
      <c r="W157" s="27">
        <f t="shared" si="33"/>
        <v>5.6999999999999886</v>
      </c>
      <c r="X157" s="28">
        <v>2.0457597815584629E-2</v>
      </c>
      <c r="AA157" s="27">
        <f t="shared" si="34"/>
        <v>5.6999999999999886</v>
      </c>
      <c r="AB157" s="28">
        <v>2.0159931412709726E-2</v>
      </c>
      <c r="AD157" s="27">
        <f t="shared" si="35"/>
        <v>5.6999999999999886</v>
      </c>
      <c r="AE157" s="28">
        <v>2.0258088892007781E-2</v>
      </c>
      <c r="AG157" s="97">
        <f t="shared" si="29"/>
        <v>-0.98157479298054129</v>
      </c>
      <c r="AJ157" s="27">
        <f t="shared" si="40"/>
        <v>16.75</v>
      </c>
      <c r="AK157" s="28">
        <v>2.5434040764661745E-2</v>
      </c>
      <c r="AM157" s="27">
        <f t="shared" si="41"/>
        <v>16.75</v>
      </c>
      <c r="AN157" s="28" t="e">
        <v>#VALUE!</v>
      </c>
      <c r="AO157" s="28"/>
      <c r="AP157" s="97" t="e">
        <f t="shared" si="30"/>
        <v>#VALUE!</v>
      </c>
    </row>
    <row r="158" spans="2:42" ht="13.2" customHeight="1" x14ac:dyDescent="0.25">
      <c r="B158" s="27">
        <f t="shared" si="36"/>
        <v>16.875</v>
      </c>
      <c r="C158" s="28">
        <v>1.8630493687013139E-2</v>
      </c>
      <c r="E158" s="27">
        <f t="shared" si="37"/>
        <v>16.875</v>
      </c>
      <c r="F158" s="28">
        <v>1.8554970558505014E-2</v>
      </c>
      <c r="H158" s="27">
        <f t="shared" si="38"/>
        <v>16.875</v>
      </c>
      <c r="I158" s="28">
        <v>2.042874382501832E-2</v>
      </c>
      <c r="K158" s="27">
        <f t="shared" si="39"/>
        <v>16.875</v>
      </c>
      <c r="L158" s="28">
        <v>2.0486594244926808E-2</v>
      </c>
      <c r="N158" s="97">
        <f t="shared" si="28"/>
        <v>-0.57850419908488104</v>
      </c>
      <c r="Q158" s="27">
        <f t="shared" si="31"/>
        <v>5.7499999999999885</v>
      </c>
      <c r="R158" s="89">
        <v>2.0311003798750608E-2</v>
      </c>
      <c r="T158" s="27">
        <f t="shared" si="32"/>
        <v>5.7499999999999885</v>
      </c>
      <c r="U158" s="28">
        <v>2.2083193442125428E-2</v>
      </c>
      <c r="W158" s="27">
        <f t="shared" si="33"/>
        <v>5.7499999999999885</v>
      </c>
      <c r="X158" s="28">
        <v>2.0693983803813081E-2</v>
      </c>
      <c r="AA158" s="27">
        <f t="shared" si="34"/>
        <v>5.7499999999999885</v>
      </c>
      <c r="AB158" s="28">
        <v>2.0311003798750608E-2</v>
      </c>
      <c r="AD158" s="27">
        <f t="shared" si="35"/>
        <v>5.7499999999999885</v>
      </c>
      <c r="AE158" s="28">
        <v>2.0409771732314872E-2</v>
      </c>
      <c r="AG158" s="97">
        <f t="shared" si="29"/>
        <v>-0.98767933564263699</v>
      </c>
      <c r="AJ158" s="27">
        <f t="shared" si="40"/>
        <v>16.875</v>
      </c>
      <c r="AK158" s="28">
        <v>2.5454315012693459E-2</v>
      </c>
      <c r="AM158" s="27">
        <f t="shared" si="41"/>
        <v>16.875</v>
      </c>
      <c r="AN158" s="28" t="e">
        <v>#VALUE!</v>
      </c>
      <c r="AO158" s="28"/>
      <c r="AP158" s="97" t="e">
        <f t="shared" si="30"/>
        <v>#VALUE!</v>
      </c>
    </row>
    <row r="159" spans="2:42" ht="13.2" customHeight="1" x14ac:dyDescent="0.25">
      <c r="B159" s="27">
        <f t="shared" si="36"/>
        <v>17</v>
      </c>
      <c r="C159" s="28">
        <v>1.865709534193901E-2</v>
      </c>
      <c r="E159" s="27">
        <f t="shared" si="37"/>
        <v>17</v>
      </c>
      <c r="F159" s="28">
        <v>1.8604646941283089E-2</v>
      </c>
      <c r="H159" s="27">
        <f t="shared" si="38"/>
        <v>17</v>
      </c>
      <c r="I159" s="28">
        <v>2.0443084184897639E-2</v>
      </c>
      <c r="K159" s="27">
        <f t="shared" si="39"/>
        <v>17</v>
      </c>
      <c r="L159" s="28">
        <v>2.0500666377475572E-2</v>
      </c>
      <c r="N159" s="97">
        <f t="shared" si="28"/>
        <v>-0.57582192577933233</v>
      </c>
      <c r="Q159" s="27">
        <f t="shared" si="31"/>
        <v>5.7999999999999883</v>
      </c>
      <c r="R159" s="89">
        <v>2.0437263654769115E-2</v>
      </c>
      <c r="T159" s="27">
        <f t="shared" si="32"/>
        <v>5.7999999999999883</v>
      </c>
      <c r="U159" s="28">
        <v>2.2190486355487565E-2</v>
      </c>
      <c r="W159" s="27">
        <f t="shared" si="33"/>
        <v>5.7999999999999883</v>
      </c>
      <c r="X159" s="28">
        <v>2.0818472378685983E-2</v>
      </c>
      <c r="AA159" s="27">
        <f t="shared" si="34"/>
        <v>5.7999999999999883</v>
      </c>
      <c r="AB159" s="28">
        <v>2.0437263654769115E-2</v>
      </c>
      <c r="AD159" s="27">
        <f t="shared" si="35"/>
        <v>5.7999999999999883</v>
      </c>
      <c r="AE159" s="28">
        <v>2.0536926605530921E-2</v>
      </c>
      <c r="AG159" s="97">
        <f t="shared" si="29"/>
        <v>-0.99662950761806446</v>
      </c>
      <c r="AJ159" s="27">
        <f t="shared" si="40"/>
        <v>17</v>
      </c>
      <c r="AK159" s="28">
        <v>2.5474589260725173E-2</v>
      </c>
      <c r="AM159" s="27">
        <f t="shared" si="41"/>
        <v>17</v>
      </c>
      <c r="AN159" s="28" t="e">
        <v>#VALUE!</v>
      </c>
      <c r="AO159" s="28"/>
      <c r="AP159" s="97" t="e">
        <f t="shared" si="30"/>
        <v>#VALUE!</v>
      </c>
    </row>
    <row r="160" spans="2:42" ht="13.2" customHeight="1" x14ac:dyDescent="0.25">
      <c r="B160" s="27">
        <f t="shared" si="36"/>
        <v>17.125</v>
      </c>
      <c r="C160" s="28">
        <v>1.8682374558548952E-2</v>
      </c>
      <c r="E160" s="27">
        <f t="shared" si="37"/>
        <v>17.125</v>
      </c>
      <c r="F160" s="28">
        <v>1.8654323324061157E-2</v>
      </c>
      <c r="H160" s="27">
        <f t="shared" si="38"/>
        <v>17.125</v>
      </c>
      <c r="I160" s="28">
        <v>2.0457424544776958E-2</v>
      </c>
      <c r="K160" s="27">
        <f t="shared" si="39"/>
        <v>17.125</v>
      </c>
      <c r="L160" s="28">
        <v>2.0514738510024333E-2</v>
      </c>
      <c r="N160" s="97">
        <f t="shared" si="28"/>
        <v>-0.57313965247374887</v>
      </c>
      <c r="Q160" s="27">
        <f t="shared" si="31"/>
        <v>5.8499999999999881</v>
      </c>
      <c r="R160" s="89">
        <v>2.0558147462616104E-2</v>
      </c>
      <c r="T160" s="27">
        <f t="shared" si="32"/>
        <v>5.8499999999999881</v>
      </c>
      <c r="U160" s="28">
        <v>2.2297779268849707E-2</v>
      </c>
      <c r="W160" s="27">
        <f t="shared" si="33"/>
        <v>5.8499999999999881</v>
      </c>
      <c r="X160" s="28">
        <v>2.0918716513998476E-2</v>
      </c>
      <c r="AA160" s="27">
        <f t="shared" si="34"/>
        <v>5.8499999999999881</v>
      </c>
      <c r="AB160" s="28">
        <v>2.0558147462616104E-2</v>
      </c>
      <c r="AD160" s="27">
        <f t="shared" si="35"/>
        <v>5.8499999999999881</v>
      </c>
      <c r="AE160" s="28">
        <v>2.0658767085877234E-2</v>
      </c>
      <c r="AG160" s="97">
        <f t="shared" si="29"/>
        <v>-1.0061962326112992</v>
      </c>
      <c r="AJ160" s="27">
        <f t="shared" si="40"/>
        <v>17.125</v>
      </c>
      <c r="AK160" s="28">
        <v>2.5494863508756894E-2</v>
      </c>
      <c r="AM160" s="27">
        <f t="shared" si="41"/>
        <v>17.125</v>
      </c>
      <c r="AN160" s="28" t="e">
        <v>#VALUE!</v>
      </c>
      <c r="AO160" s="28"/>
      <c r="AP160" s="97" t="e">
        <f t="shared" si="30"/>
        <v>#VALUE!</v>
      </c>
    </row>
    <row r="161" spans="2:42" ht="13.2" customHeight="1" x14ac:dyDescent="0.25">
      <c r="B161" s="27">
        <f t="shared" si="36"/>
        <v>17.25</v>
      </c>
      <c r="C161" s="28">
        <v>1.8706412892689657E-2</v>
      </c>
      <c r="E161" s="27">
        <f t="shared" si="37"/>
        <v>17.25</v>
      </c>
      <c r="F161" s="28">
        <v>1.8703999706839228E-2</v>
      </c>
      <c r="H161" s="27">
        <f t="shared" si="38"/>
        <v>17.25</v>
      </c>
      <c r="I161" s="28">
        <v>2.047176490465627E-2</v>
      </c>
      <c r="K161" s="27">
        <f t="shared" si="39"/>
        <v>17.25</v>
      </c>
      <c r="L161" s="28">
        <v>2.0528810642573093E-2</v>
      </c>
      <c r="N161" s="97">
        <f t="shared" si="28"/>
        <v>-0.57045737916823491</v>
      </c>
      <c r="Q161" s="27">
        <f t="shared" si="31"/>
        <v>5.8999999999999879</v>
      </c>
      <c r="R161" s="89">
        <v>2.067903127046309E-2</v>
      </c>
      <c r="T161" s="27">
        <f t="shared" si="32"/>
        <v>5.8999999999999879</v>
      </c>
      <c r="U161" s="28">
        <v>2.2405072182211844E-2</v>
      </c>
      <c r="W161" s="27">
        <f t="shared" si="33"/>
        <v>5.8999999999999879</v>
      </c>
      <c r="X161" s="28">
        <v>2.1018960649310973E-2</v>
      </c>
      <c r="AA161" s="27">
        <f t="shared" si="34"/>
        <v>5.8999999999999879</v>
      </c>
      <c r="AB161" s="28">
        <v>2.067903127046309E-2</v>
      </c>
      <c r="AD161" s="27">
        <f t="shared" si="35"/>
        <v>5.8999999999999879</v>
      </c>
      <c r="AE161" s="28">
        <v>2.078060756622355E-2</v>
      </c>
      <c r="AG161" s="97">
        <f t="shared" si="29"/>
        <v>-1.0157629576046032</v>
      </c>
      <c r="AJ161" s="27">
        <f t="shared" si="40"/>
        <v>17.25</v>
      </c>
      <c r="AK161" s="28">
        <v>2.5515137756788615E-2</v>
      </c>
      <c r="AM161" s="27">
        <f t="shared" si="41"/>
        <v>17.25</v>
      </c>
      <c r="AN161" s="28" t="e">
        <v>#VALUE!</v>
      </c>
      <c r="AO161" s="28"/>
      <c r="AP161" s="97" t="e">
        <f t="shared" si="30"/>
        <v>#VALUE!</v>
      </c>
    </row>
    <row r="162" spans="2:42" ht="13.2" customHeight="1" x14ac:dyDescent="0.25">
      <c r="B162" s="27">
        <f t="shared" si="36"/>
        <v>17.375</v>
      </c>
      <c r="C162" s="28">
        <v>1.8729289553276962E-2</v>
      </c>
      <c r="E162" s="27">
        <f t="shared" si="37"/>
        <v>17.375</v>
      </c>
      <c r="F162" s="28">
        <v>1.8753676089617307E-2</v>
      </c>
      <c r="H162" s="27">
        <f t="shared" si="38"/>
        <v>17.375</v>
      </c>
      <c r="I162" s="28">
        <v>2.0486105264535589E-2</v>
      </c>
      <c r="K162" s="27">
        <f t="shared" si="39"/>
        <v>17.375</v>
      </c>
      <c r="L162" s="28">
        <v>2.0542882775121864E-2</v>
      </c>
      <c r="N162" s="97">
        <f t="shared" si="28"/>
        <v>-0.56777510586275559</v>
      </c>
      <c r="Q162" s="27">
        <f t="shared" si="31"/>
        <v>5.9499999999999877</v>
      </c>
      <c r="R162" s="89">
        <v>2.0799915078310076E-2</v>
      </c>
      <c r="T162" s="27">
        <f t="shared" si="32"/>
        <v>5.9499999999999877</v>
      </c>
      <c r="U162" s="28">
        <v>2.2512365095573982E-2</v>
      </c>
      <c r="W162" s="27">
        <f t="shared" si="33"/>
        <v>5.9499999999999877</v>
      </c>
      <c r="X162" s="28">
        <v>2.1119204784623466E-2</v>
      </c>
      <c r="AA162" s="27">
        <f t="shared" si="34"/>
        <v>5.9499999999999877</v>
      </c>
      <c r="AB162" s="28">
        <v>2.0799915078310076E-2</v>
      </c>
      <c r="AD162" s="27">
        <f t="shared" si="35"/>
        <v>5.9499999999999877</v>
      </c>
      <c r="AE162" s="28">
        <v>2.0902448046569867E-2</v>
      </c>
      <c r="AG162" s="97">
        <f t="shared" si="29"/>
        <v>-1.0253296825979072</v>
      </c>
      <c r="AJ162" s="27">
        <f t="shared" si="40"/>
        <v>17.375</v>
      </c>
      <c r="AK162" s="28">
        <v>2.5535412004820325E-2</v>
      </c>
      <c r="AM162" s="27">
        <f t="shared" si="41"/>
        <v>17.375</v>
      </c>
      <c r="AN162" s="28" t="e">
        <v>#VALUE!</v>
      </c>
      <c r="AO162" s="28"/>
      <c r="AP162" s="97" t="e">
        <f t="shared" si="30"/>
        <v>#VALUE!</v>
      </c>
    </row>
    <row r="163" spans="2:42" ht="13.2" customHeight="1" x14ac:dyDescent="0.25">
      <c r="B163" s="27">
        <f t="shared" si="36"/>
        <v>17.5</v>
      </c>
      <c r="C163" s="28">
        <v>1.8751081486114828E-2</v>
      </c>
      <c r="E163" s="27">
        <f t="shared" si="37"/>
        <v>17.5</v>
      </c>
      <c r="F163" s="28">
        <v>1.8803352472395379E-2</v>
      </c>
      <c r="H163" s="27">
        <f t="shared" si="38"/>
        <v>17.5</v>
      </c>
      <c r="I163" s="28">
        <v>2.0500445624414911E-2</v>
      </c>
      <c r="K163" s="27">
        <f t="shared" si="39"/>
        <v>17.5</v>
      </c>
      <c r="L163" s="28">
        <v>2.0556954907670625E-2</v>
      </c>
      <c r="N163" s="97">
        <f t="shared" si="28"/>
        <v>-0.56509283255713749</v>
      </c>
      <c r="Q163" s="27">
        <f t="shared" si="31"/>
        <v>5.9999999999999876</v>
      </c>
      <c r="R163" s="89">
        <v>2.0920798886157062E-2</v>
      </c>
      <c r="T163" s="27">
        <f t="shared" si="32"/>
        <v>5.9999999999999876</v>
      </c>
      <c r="U163" s="28">
        <v>2.2619658008936123E-2</v>
      </c>
      <c r="W163" s="27">
        <f t="shared" si="33"/>
        <v>5.9999999999999876</v>
      </c>
      <c r="X163" s="28">
        <v>2.1219448919935959E-2</v>
      </c>
      <c r="AA163" s="27">
        <f t="shared" si="34"/>
        <v>5.9999999999999876</v>
      </c>
      <c r="AB163" s="28">
        <v>2.0920798886157062E-2</v>
      </c>
      <c r="AD163" s="27">
        <f t="shared" si="35"/>
        <v>5.9999999999999876</v>
      </c>
      <c r="AE163" s="28">
        <v>2.1024288526916179E-2</v>
      </c>
      <c r="AG163" s="97">
        <f t="shared" si="29"/>
        <v>-1.0348964075911766</v>
      </c>
      <c r="AJ163" s="27">
        <f t="shared" si="40"/>
        <v>17.5</v>
      </c>
      <c r="AK163" s="28">
        <v>2.5555686252852042E-2</v>
      </c>
      <c r="AM163" s="27">
        <f t="shared" si="41"/>
        <v>17.5</v>
      </c>
      <c r="AN163" s="28" t="e">
        <v>#VALUE!</v>
      </c>
      <c r="AO163" s="28"/>
      <c r="AP163" s="97" t="e">
        <f t="shared" si="30"/>
        <v>#VALUE!</v>
      </c>
    </row>
    <row r="164" spans="2:42" ht="13.2" customHeight="1" x14ac:dyDescent="0.25">
      <c r="B164" s="27">
        <f t="shared" si="36"/>
        <v>17.625</v>
      </c>
      <c r="C164" s="28">
        <v>1.8771863454147532E-2</v>
      </c>
      <c r="E164" s="27">
        <f t="shared" si="37"/>
        <v>17.625</v>
      </c>
      <c r="F164" s="28">
        <v>1.8853028855173454E-2</v>
      </c>
      <c r="H164" s="27">
        <f t="shared" si="38"/>
        <v>17.625</v>
      </c>
      <c r="I164" s="28">
        <v>2.0514785984294223E-2</v>
      </c>
      <c r="K164" s="27">
        <f t="shared" si="39"/>
        <v>17.625</v>
      </c>
      <c r="L164" s="28">
        <v>2.0571027040219386E-2</v>
      </c>
      <c r="N164" s="97">
        <f t="shared" si="28"/>
        <v>-0.56241055925162353</v>
      </c>
      <c r="Q164" s="27">
        <f t="shared" si="31"/>
        <v>6.0499999999999874</v>
      </c>
      <c r="R164" s="89">
        <v>2.1041682694004051E-2</v>
      </c>
      <c r="T164" s="27">
        <f t="shared" si="32"/>
        <v>6.0499999999999874</v>
      </c>
      <c r="U164" s="28">
        <v>2.2726950922298261E-2</v>
      </c>
      <c r="W164" s="27">
        <f t="shared" si="33"/>
        <v>6.0499999999999874</v>
      </c>
      <c r="X164" s="28">
        <v>2.1319693055248456E-2</v>
      </c>
      <c r="AA164" s="27">
        <f t="shared" si="34"/>
        <v>6.0499999999999874</v>
      </c>
      <c r="AB164" s="28">
        <v>2.1041682694004051E-2</v>
      </c>
      <c r="AD164" s="27">
        <f t="shared" si="35"/>
        <v>6.0499999999999874</v>
      </c>
      <c r="AE164" s="28">
        <v>2.1146129007262496E-2</v>
      </c>
      <c r="AG164" s="97">
        <f t="shared" si="29"/>
        <v>-1.0444631325844458</v>
      </c>
      <c r="AJ164" s="27">
        <f t="shared" si="40"/>
        <v>17.625</v>
      </c>
      <c r="AK164" s="28">
        <v>2.5575960500883753E-2</v>
      </c>
      <c r="AM164" s="27">
        <f t="shared" si="41"/>
        <v>17.625</v>
      </c>
      <c r="AN164" s="28" t="e">
        <v>#VALUE!</v>
      </c>
      <c r="AO164" s="28"/>
      <c r="AP164" s="97" t="e">
        <f t="shared" si="30"/>
        <v>#VALUE!</v>
      </c>
    </row>
    <row r="165" spans="2:42" ht="13.2" customHeight="1" x14ac:dyDescent="0.25">
      <c r="B165" s="27">
        <f t="shared" si="36"/>
        <v>17.75</v>
      </c>
      <c r="C165" s="28">
        <v>1.8791708114320911E-2</v>
      </c>
      <c r="E165" s="27">
        <f t="shared" si="37"/>
        <v>17.75</v>
      </c>
      <c r="F165" s="28">
        <v>1.8902705237951522E-2</v>
      </c>
      <c r="H165" s="27">
        <f t="shared" si="38"/>
        <v>17.75</v>
      </c>
      <c r="I165" s="28">
        <v>2.0529126344173542E-2</v>
      </c>
      <c r="K165" s="27">
        <f t="shared" si="39"/>
        <v>17.75</v>
      </c>
      <c r="L165" s="28">
        <v>2.0585099172768153E-2</v>
      </c>
      <c r="N165" s="97">
        <f t="shared" si="28"/>
        <v>-0.55972828594610946</v>
      </c>
      <c r="Q165" s="27">
        <f t="shared" si="31"/>
        <v>6.0999999999999872</v>
      </c>
      <c r="R165" s="89">
        <v>2.1162566501851037E-2</v>
      </c>
      <c r="T165" s="27">
        <f t="shared" si="32"/>
        <v>6.0999999999999872</v>
      </c>
      <c r="U165" s="28">
        <v>2.2834243835660399E-2</v>
      </c>
      <c r="W165" s="27">
        <f t="shared" si="33"/>
        <v>6.0999999999999872</v>
      </c>
      <c r="X165" s="28">
        <v>2.1419937190560949E-2</v>
      </c>
      <c r="AA165" s="27">
        <f t="shared" si="34"/>
        <v>6.0999999999999872</v>
      </c>
      <c r="AB165" s="28">
        <v>2.1162566501851037E-2</v>
      </c>
      <c r="AD165" s="27">
        <f t="shared" si="35"/>
        <v>6.0999999999999872</v>
      </c>
      <c r="AE165" s="28">
        <v>2.1267969487608809E-2</v>
      </c>
      <c r="AG165" s="97">
        <f t="shared" si="29"/>
        <v>-1.0540298575777152</v>
      </c>
      <c r="AJ165" s="27">
        <f t="shared" si="40"/>
        <v>17.75</v>
      </c>
      <c r="AK165" s="28">
        <v>2.5596234748915477E-2</v>
      </c>
      <c r="AM165" s="27">
        <f t="shared" si="41"/>
        <v>17.75</v>
      </c>
      <c r="AN165" s="28" t="e">
        <v>#VALUE!</v>
      </c>
      <c r="AO165" s="28"/>
      <c r="AP165" s="97" t="e">
        <f t="shared" si="30"/>
        <v>#VALUE!</v>
      </c>
    </row>
    <row r="166" spans="2:42" ht="13.2" customHeight="1" x14ac:dyDescent="0.25">
      <c r="B166" s="27">
        <f t="shared" si="36"/>
        <v>17.875</v>
      </c>
      <c r="C166" s="28">
        <v>1.8810686091218675E-2</v>
      </c>
      <c r="E166" s="27">
        <f t="shared" si="37"/>
        <v>17.875</v>
      </c>
      <c r="F166" s="28">
        <v>1.8952381620729594E-2</v>
      </c>
      <c r="H166" s="27">
        <f t="shared" si="38"/>
        <v>17.875</v>
      </c>
      <c r="I166" s="28">
        <v>2.0543466704052854E-2</v>
      </c>
      <c r="K166" s="27">
        <f t="shared" si="39"/>
        <v>17.875</v>
      </c>
      <c r="L166" s="28">
        <v>2.0599171305316917E-2</v>
      </c>
      <c r="N166" s="97">
        <f t="shared" si="28"/>
        <v>-0.55704601264063014</v>
      </c>
      <c r="Q166" s="27">
        <f t="shared" si="31"/>
        <v>6.149999999999987</v>
      </c>
      <c r="R166" s="89">
        <v>2.1283450309698023E-2</v>
      </c>
      <c r="T166" s="27">
        <f t="shared" si="32"/>
        <v>6.149999999999987</v>
      </c>
      <c r="U166" s="28">
        <v>2.2941536749022537E-2</v>
      </c>
      <c r="W166" s="27">
        <f t="shared" si="33"/>
        <v>6.149999999999987</v>
      </c>
      <c r="X166" s="28">
        <v>2.1520181325873446E-2</v>
      </c>
      <c r="AA166" s="27">
        <f t="shared" si="34"/>
        <v>6.149999999999987</v>
      </c>
      <c r="AB166" s="28">
        <v>2.1283450309698023E-2</v>
      </c>
      <c r="AD166" s="27">
        <f t="shared" si="35"/>
        <v>6.149999999999987</v>
      </c>
      <c r="AE166" s="28">
        <v>2.1389809967955125E-2</v>
      </c>
      <c r="AG166" s="97">
        <f t="shared" si="29"/>
        <v>-1.0635965825710192</v>
      </c>
      <c r="AJ166" s="27">
        <f t="shared" si="40"/>
        <v>17.875</v>
      </c>
      <c r="AK166" s="28">
        <v>2.5616508996947184E-2</v>
      </c>
      <c r="AM166" s="27">
        <f t="shared" si="41"/>
        <v>17.875</v>
      </c>
      <c r="AN166" s="28" t="e">
        <v>#VALUE!</v>
      </c>
      <c r="AO166" s="28"/>
      <c r="AP166" s="97" t="e">
        <f t="shared" si="30"/>
        <v>#VALUE!</v>
      </c>
    </row>
    <row r="167" spans="2:42" ht="13.2" customHeight="1" x14ac:dyDescent="0.25">
      <c r="B167" s="27">
        <f t="shared" si="36"/>
        <v>18</v>
      </c>
      <c r="C167" s="28">
        <v>1.882886604763058E-2</v>
      </c>
      <c r="E167" s="27">
        <f t="shared" si="37"/>
        <v>18</v>
      </c>
      <c r="F167" s="28">
        <v>1.9002058003507672E-2</v>
      </c>
      <c r="H167" s="27">
        <f t="shared" si="38"/>
        <v>18</v>
      </c>
      <c r="I167" s="28">
        <v>2.055780706393218E-2</v>
      </c>
      <c r="K167" s="27">
        <f t="shared" si="39"/>
        <v>18</v>
      </c>
      <c r="L167" s="28">
        <v>2.0613243437865685E-2</v>
      </c>
      <c r="N167" s="97">
        <f t="shared" si="28"/>
        <v>-0.55436373933504668</v>
      </c>
      <c r="Q167" s="27">
        <f t="shared" si="31"/>
        <v>6.1999999999999869</v>
      </c>
      <c r="R167" s="89">
        <v>2.1404334117545012E-2</v>
      </c>
      <c r="T167" s="27">
        <f t="shared" si="32"/>
        <v>6.1999999999999869</v>
      </c>
      <c r="U167" s="28">
        <v>2.3048829662384675E-2</v>
      </c>
      <c r="W167" s="27">
        <f t="shared" si="33"/>
        <v>6.1999999999999869</v>
      </c>
      <c r="X167" s="28">
        <v>2.1620425461185939E-2</v>
      </c>
      <c r="AA167" s="27">
        <f t="shared" si="34"/>
        <v>6.1999999999999869</v>
      </c>
      <c r="AB167" s="28">
        <v>2.1404334117545012E-2</v>
      </c>
      <c r="AD167" s="27">
        <f t="shared" si="35"/>
        <v>6.1999999999999869</v>
      </c>
      <c r="AE167" s="28">
        <v>2.1511650448301438E-2</v>
      </c>
      <c r="AG167" s="97">
        <f t="shared" si="29"/>
        <v>-1.0731633075642537</v>
      </c>
      <c r="AJ167" s="27">
        <f t="shared" si="40"/>
        <v>18</v>
      </c>
      <c r="AK167" s="28">
        <v>2.5636783244978898E-2</v>
      </c>
      <c r="AM167" s="27">
        <f t="shared" si="41"/>
        <v>18</v>
      </c>
      <c r="AN167" s="28" t="e">
        <v>#VALUE!</v>
      </c>
      <c r="AO167" s="28"/>
      <c r="AP167" s="97" t="e">
        <f t="shared" si="30"/>
        <v>#VALUE!</v>
      </c>
    </row>
    <row r="168" spans="2:42" ht="13.2" customHeight="1" x14ac:dyDescent="0.25">
      <c r="B168" s="27">
        <f t="shared" si="36"/>
        <v>18.125</v>
      </c>
      <c r="C168" s="28">
        <v>1.8846314752200406E-2</v>
      </c>
      <c r="E168" s="27">
        <f t="shared" si="37"/>
        <v>18.125</v>
      </c>
      <c r="F168" s="28">
        <v>1.9051734386285737E-2</v>
      </c>
      <c r="H168" s="27">
        <f t="shared" si="38"/>
        <v>18.125</v>
      </c>
      <c r="I168" s="28">
        <v>2.0572147423811492E-2</v>
      </c>
      <c r="K168" s="27">
        <f t="shared" si="39"/>
        <v>18.125</v>
      </c>
      <c r="L168" s="28">
        <v>2.0627315570414449E-2</v>
      </c>
      <c r="N168" s="97">
        <f t="shared" si="28"/>
        <v>-0.55168146602956747</v>
      </c>
      <c r="Q168" s="27">
        <f t="shared" si="31"/>
        <v>6.2499999999999867</v>
      </c>
      <c r="R168" s="89">
        <v>2.1525217925391998E-2</v>
      </c>
      <c r="T168" s="27">
        <f t="shared" si="32"/>
        <v>6.2499999999999867</v>
      </c>
      <c r="U168" s="28">
        <v>2.3156122575746816E-2</v>
      </c>
      <c r="W168" s="27">
        <f t="shared" si="33"/>
        <v>6.2499999999999867</v>
      </c>
      <c r="X168" s="28">
        <v>2.1720669596498432E-2</v>
      </c>
      <c r="AA168" s="27">
        <f t="shared" si="34"/>
        <v>6.2499999999999867</v>
      </c>
      <c r="AB168" s="28">
        <v>2.1525217925391998E-2</v>
      </c>
      <c r="AD168" s="27">
        <f t="shared" si="35"/>
        <v>6.2499999999999867</v>
      </c>
      <c r="AE168" s="28">
        <v>2.1633490928647754E-2</v>
      </c>
      <c r="AG168" s="97">
        <f t="shared" si="29"/>
        <v>-1.0827300325575577</v>
      </c>
      <c r="AJ168" s="27">
        <f t="shared" si="40"/>
        <v>18.125</v>
      </c>
      <c r="AK168" s="28">
        <v>2.5657057493010622E-2</v>
      </c>
      <c r="AM168" s="27">
        <f t="shared" si="41"/>
        <v>18.125</v>
      </c>
      <c r="AN168" s="28" t="e">
        <v>#VALUE!</v>
      </c>
      <c r="AO168" s="28"/>
      <c r="AP168" s="97" t="e">
        <f t="shared" si="30"/>
        <v>#VALUE!</v>
      </c>
    </row>
    <row r="169" spans="2:42" ht="13.2" customHeight="1" x14ac:dyDescent="0.25">
      <c r="B169" s="27">
        <f t="shared" si="36"/>
        <v>18.25</v>
      </c>
      <c r="C169" s="28">
        <v>1.8863097144294055E-2</v>
      </c>
      <c r="E169" s="27">
        <f t="shared" si="37"/>
        <v>18.25</v>
      </c>
      <c r="F169" s="28">
        <v>1.9101410769063815E-2</v>
      </c>
      <c r="H169" s="27">
        <f t="shared" si="38"/>
        <v>18.25</v>
      </c>
      <c r="I169" s="28">
        <v>2.0586487783690811E-2</v>
      </c>
      <c r="K169" s="27">
        <f t="shared" si="39"/>
        <v>18.25</v>
      </c>
      <c r="L169" s="28">
        <v>2.0641387702963202E-2</v>
      </c>
      <c r="N169" s="97">
        <f t="shared" si="28"/>
        <v>-0.54899919272391462</v>
      </c>
      <c r="Q169" s="27">
        <f t="shared" si="31"/>
        <v>6.2999999999999865</v>
      </c>
      <c r="R169" s="89">
        <v>2.1646101733238984E-2</v>
      </c>
      <c r="T169" s="27">
        <f t="shared" si="32"/>
        <v>6.2999999999999865</v>
      </c>
      <c r="U169" s="28">
        <v>2.3263415489108954E-2</v>
      </c>
      <c r="W169" s="27">
        <f t="shared" si="33"/>
        <v>6.2999999999999865</v>
      </c>
      <c r="X169" s="28">
        <v>2.1820913731810929E-2</v>
      </c>
      <c r="AA169" s="27">
        <f t="shared" si="34"/>
        <v>6.2999999999999865</v>
      </c>
      <c r="AB169" s="28">
        <v>2.1646101733238984E-2</v>
      </c>
      <c r="AD169" s="27">
        <f t="shared" si="35"/>
        <v>6.2999999999999865</v>
      </c>
      <c r="AE169" s="28">
        <v>2.1755331408994071E-2</v>
      </c>
      <c r="AG169" s="97">
        <f t="shared" si="29"/>
        <v>-1.0922967575508618</v>
      </c>
      <c r="AJ169" s="27">
        <f t="shared" si="40"/>
        <v>18.25</v>
      </c>
      <c r="AK169" s="28">
        <v>2.5677331741042333E-2</v>
      </c>
      <c r="AM169" s="27">
        <f t="shared" si="41"/>
        <v>18.25</v>
      </c>
      <c r="AN169" s="28" t="e">
        <v>#VALUE!</v>
      </c>
      <c r="AO169" s="28"/>
      <c r="AP169" s="97" t="e">
        <f t="shared" si="30"/>
        <v>#VALUE!</v>
      </c>
    </row>
    <row r="170" spans="2:42" ht="13.2" customHeight="1" x14ac:dyDescent="0.25">
      <c r="B170" s="27">
        <f t="shared" si="36"/>
        <v>18.375</v>
      </c>
      <c r="C170" s="28">
        <v>1.8879276396219859E-2</v>
      </c>
      <c r="E170" s="27">
        <f t="shared" si="37"/>
        <v>18.375</v>
      </c>
      <c r="F170" s="28">
        <v>1.9151087151841883E-2</v>
      </c>
      <c r="H170" s="27">
        <f t="shared" si="38"/>
        <v>18.375</v>
      </c>
      <c r="I170" s="28">
        <v>2.0600828143570126E-2</v>
      </c>
      <c r="K170" s="27">
        <f t="shared" si="39"/>
        <v>18.375</v>
      </c>
      <c r="L170" s="28">
        <v>2.065545983551197E-2</v>
      </c>
      <c r="N170" s="97">
        <f t="shared" si="28"/>
        <v>-0.5463169194184353</v>
      </c>
      <c r="Q170" s="27">
        <f t="shared" si="31"/>
        <v>6.3499999999999863</v>
      </c>
      <c r="R170" s="89">
        <v>2.176698554108597E-2</v>
      </c>
      <c r="T170" s="27">
        <f t="shared" si="32"/>
        <v>6.3499999999999863</v>
      </c>
      <c r="U170" s="28">
        <v>2.3370708402471092E-2</v>
      </c>
      <c r="W170" s="27">
        <f t="shared" si="33"/>
        <v>6.3499999999999863</v>
      </c>
      <c r="X170" s="28">
        <v>2.1921157867123422E-2</v>
      </c>
      <c r="AA170" s="27">
        <f t="shared" si="34"/>
        <v>6.3499999999999863</v>
      </c>
      <c r="AB170" s="28">
        <v>2.176698554108597E-2</v>
      </c>
      <c r="AD170" s="27">
        <f t="shared" si="35"/>
        <v>6.3499999999999863</v>
      </c>
      <c r="AE170" s="28">
        <v>2.1877171889340383E-2</v>
      </c>
      <c r="AG170" s="97">
        <f t="shared" si="29"/>
        <v>-1.1018634825441311</v>
      </c>
      <c r="AJ170" s="27">
        <f t="shared" si="40"/>
        <v>18.375</v>
      </c>
      <c r="AK170" s="28">
        <v>2.569760598907405E-2</v>
      </c>
      <c r="AM170" s="27">
        <f t="shared" si="41"/>
        <v>18.375</v>
      </c>
      <c r="AN170" s="28" t="e">
        <v>#VALUE!</v>
      </c>
      <c r="AO170" s="28"/>
      <c r="AP170" s="97" t="e">
        <f t="shared" si="30"/>
        <v>#VALUE!</v>
      </c>
    </row>
    <row r="171" spans="2:42" ht="13.2" customHeight="1" x14ac:dyDescent="0.25">
      <c r="B171" s="27">
        <f t="shared" si="36"/>
        <v>18.5</v>
      </c>
      <c r="C171" s="28">
        <v>1.8894913972926426E-2</v>
      </c>
      <c r="E171" s="27">
        <f t="shared" si="37"/>
        <v>18.5</v>
      </c>
      <c r="F171" s="28">
        <v>1.9200763534619962E-2</v>
      </c>
      <c r="H171" s="27">
        <f t="shared" si="38"/>
        <v>18.5</v>
      </c>
      <c r="I171" s="28">
        <v>2.0615168503449445E-2</v>
      </c>
      <c r="K171" s="27">
        <f t="shared" si="39"/>
        <v>18.5</v>
      </c>
      <c r="L171" s="28">
        <v>2.066953196806073E-2</v>
      </c>
      <c r="N171" s="97">
        <f t="shared" si="28"/>
        <v>-0.54363464611285184</v>
      </c>
      <c r="Q171" s="27">
        <f t="shared" si="31"/>
        <v>6.3999999999999861</v>
      </c>
      <c r="R171" s="89">
        <v>2.188786934893296E-2</v>
      </c>
      <c r="T171" s="27">
        <f t="shared" si="32"/>
        <v>6.3999999999999861</v>
      </c>
      <c r="U171" s="28">
        <v>2.3478001315833229E-2</v>
      </c>
      <c r="W171" s="27">
        <f t="shared" si="33"/>
        <v>6.3999999999999861</v>
      </c>
      <c r="X171" s="28">
        <v>2.2021402002435918E-2</v>
      </c>
      <c r="AA171" s="27">
        <f t="shared" si="34"/>
        <v>6.3999999999999861</v>
      </c>
      <c r="AB171" s="28">
        <v>2.188786934893296E-2</v>
      </c>
      <c r="AD171" s="27">
        <f t="shared" si="35"/>
        <v>6.3999999999999861</v>
      </c>
      <c r="AE171" s="28">
        <v>2.19990123696867E-2</v>
      </c>
      <c r="AG171" s="97">
        <f t="shared" si="29"/>
        <v>-1.1114302075374005</v>
      </c>
      <c r="AJ171" s="27">
        <f t="shared" si="40"/>
        <v>18.5</v>
      </c>
      <c r="AK171" s="28">
        <v>2.5717880237105764E-2</v>
      </c>
      <c r="AM171" s="27">
        <f t="shared" si="41"/>
        <v>18.5</v>
      </c>
      <c r="AN171" s="28" t="e">
        <v>#VALUE!</v>
      </c>
      <c r="AO171" s="28"/>
      <c r="AP171" s="97" t="e">
        <f t="shared" si="30"/>
        <v>#VALUE!</v>
      </c>
    </row>
    <row r="172" spans="2:42" ht="13.2" customHeight="1" x14ac:dyDescent="0.25">
      <c r="B172" s="27">
        <f t="shared" si="36"/>
        <v>18.625</v>
      </c>
      <c r="C172" s="28">
        <v>1.891006968929667E-2</v>
      </c>
      <c r="E172" s="27">
        <f t="shared" si="37"/>
        <v>18.625</v>
      </c>
      <c r="F172" s="28">
        <v>1.925043991739803E-2</v>
      </c>
      <c r="H172" s="27">
        <f t="shared" si="38"/>
        <v>18.625</v>
      </c>
      <c r="I172" s="28">
        <v>2.0629508863328764E-2</v>
      </c>
      <c r="K172" s="27">
        <f t="shared" si="39"/>
        <v>18.625</v>
      </c>
      <c r="L172" s="28">
        <v>2.0683604100609498E-2</v>
      </c>
      <c r="N172" s="97">
        <f t="shared" si="28"/>
        <v>-0.54095237280733788</v>
      </c>
      <c r="Q172" s="27">
        <f t="shared" si="31"/>
        <v>6.449999999999986</v>
      </c>
      <c r="R172" s="89">
        <v>2.2008753156779946E-2</v>
      </c>
      <c r="T172" s="27">
        <f t="shared" si="32"/>
        <v>6.449999999999986</v>
      </c>
      <c r="U172" s="28">
        <v>2.3585294229195371E-2</v>
      </c>
      <c r="W172" s="27">
        <f t="shared" si="33"/>
        <v>6.449999999999986</v>
      </c>
      <c r="X172" s="28">
        <v>2.2121646137748412E-2</v>
      </c>
      <c r="AA172" s="27">
        <f t="shared" si="34"/>
        <v>6.449999999999986</v>
      </c>
      <c r="AB172" s="28">
        <v>2.2008753156779946E-2</v>
      </c>
      <c r="AD172" s="27">
        <f t="shared" si="35"/>
        <v>6.449999999999986</v>
      </c>
      <c r="AE172" s="28">
        <v>2.2120852850033013E-2</v>
      </c>
      <c r="AG172" s="97">
        <f t="shared" si="29"/>
        <v>-1.1209969325306699</v>
      </c>
      <c r="AJ172" s="27">
        <f t="shared" si="40"/>
        <v>18.625</v>
      </c>
      <c r="AK172" s="28">
        <v>2.5738154485137478E-2</v>
      </c>
      <c r="AM172" s="27">
        <f t="shared" si="41"/>
        <v>18.625</v>
      </c>
      <c r="AN172" s="28" t="e">
        <v>#VALUE!</v>
      </c>
      <c r="AO172" s="28"/>
      <c r="AP172" s="97" t="e">
        <f t="shared" si="30"/>
        <v>#VALUE!</v>
      </c>
    </row>
    <row r="173" spans="2:42" ht="13.2" customHeight="1" x14ac:dyDescent="0.25">
      <c r="B173" s="27">
        <f t="shared" si="36"/>
        <v>18.75</v>
      </c>
      <c r="C173" s="28">
        <v>1.8924801765149938E-2</v>
      </c>
      <c r="E173" s="27">
        <f t="shared" si="37"/>
        <v>18.75</v>
      </c>
      <c r="F173" s="28">
        <v>1.9300116300176102E-2</v>
      </c>
      <c r="H173" s="27">
        <f t="shared" si="38"/>
        <v>18.75</v>
      </c>
      <c r="I173" s="28">
        <v>2.0643849223208076E-2</v>
      </c>
      <c r="K173" s="27">
        <f t="shared" si="39"/>
        <v>18.75</v>
      </c>
      <c r="L173" s="28">
        <v>2.0697676233158262E-2</v>
      </c>
      <c r="N173" s="97">
        <f t="shared" si="28"/>
        <v>-0.53827009950185856</v>
      </c>
      <c r="Q173" s="27">
        <f t="shared" si="31"/>
        <v>6.4999999999999858</v>
      </c>
      <c r="R173" s="89">
        <v>2.2129636964626932E-2</v>
      </c>
      <c r="T173" s="27">
        <f t="shared" si="32"/>
        <v>6.4999999999999858</v>
      </c>
      <c r="U173" s="28">
        <v>2.3692587142557509E-2</v>
      </c>
      <c r="W173" s="27">
        <f t="shared" si="33"/>
        <v>6.4999999999999858</v>
      </c>
      <c r="X173" s="28">
        <v>2.2221890273060905E-2</v>
      </c>
      <c r="AA173" s="27">
        <f t="shared" si="34"/>
        <v>6.4999999999999858</v>
      </c>
      <c r="AB173" s="28">
        <v>2.2129636964626932E-2</v>
      </c>
      <c r="AD173" s="27">
        <f t="shared" si="35"/>
        <v>6.4999999999999858</v>
      </c>
      <c r="AE173" s="28">
        <v>2.2242693330379329E-2</v>
      </c>
      <c r="AG173" s="97">
        <f t="shared" si="29"/>
        <v>-1.1305636575239739</v>
      </c>
      <c r="AJ173" s="27">
        <f t="shared" si="40"/>
        <v>18.75</v>
      </c>
      <c r="AK173" s="28">
        <v>2.5758428733169199E-2</v>
      </c>
      <c r="AM173" s="27">
        <f t="shared" si="41"/>
        <v>18.75</v>
      </c>
      <c r="AN173" s="28" t="e">
        <v>#VALUE!</v>
      </c>
      <c r="AO173" s="28"/>
      <c r="AP173" s="97" t="e">
        <f t="shared" si="30"/>
        <v>#VALUE!</v>
      </c>
    </row>
    <row r="174" spans="2:42" ht="13.2" customHeight="1" x14ac:dyDescent="0.25">
      <c r="B174" s="27">
        <f t="shared" si="36"/>
        <v>18.875</v>
      </c>
      <c r="C174" s="28">
        <v>1.893916687805873E-2</v>
      </c>
      <c r="E174" s="27">
        <f t="shared" si="37"/>
        <v>18.875</v>
      </c>
      <c r="F174" s="28">
        <v>1.934979268295417E-2</v>
      </c>
      <c r="H174" s="27">
        <f t="shared" si="38"/>
        <v>18.875</v>
      </c>
      <c r="I174" s="28">
        <v>2.0658189583087395E-2</v>
      </c>
      <c r="K174" s="27">
        <f t="shared" si="39"/>
        <v>18.875</v>
      </c>
      <c r="L174" s="28">
        <v>2.0711748365707022E-2</v>
      </c>
      <c r="N174" s="97">
        <f t="shared" si="28"/>
        <v>-0.53558782619627521</v>
      </c>
      <c r="Q174" s="27">
        <f t="shared" si="31"/>
        <v>6.5499999999999856</v>
      </c>
      <c r="R174" s="89">
        <v>2.2250520772473921E-2</v>
      </c>
      <c r="T174" s="27">
        <f t="shared" si="32"/>
        <v>6.5499999999999856</v>
      </c>
      <c r="U174" s="28">
        <v>2.3761258996860251E-2</v>
      </c>
      <c r="W174" s="27">
        <f t="shared" si="33"/>
        <v>6.5499999999999856</v>
      </c>
      <c r="X174" s="28">
        <v>2.2322134408373401E-2</v>
      </c>
      <c r="AA174" s="27">
        <f t="shared" si="34"/>
        <v>6.5499999999999856</v>
      </c>
      <c r="AB174" s="28">
        <v>2.2250520772473921E-2</v>
      </c>
      <c r="AD174" s="27">
        <f t="shared" si="35"/>
        <v>6.5499999999999856</v>
      </c>
      <c r="AE174" s="28">
        <v>2.2364533810725642E-2</v>
      </c>
      <c r="AG174" s="97">
        <f t="shared" si="29"/>
        <v>-1.1401303825172084</v>
      </c>
      <c r="AJ174" s="27">
        <f t="shared" si="40"/>
        <v>18.875</v>
      </c>
      <c r="AK174" s="28">
        <v>2.5778702981200909E-2</v>
      </c>
      <c r="AM174" s="27">
        <f t="shared" si="41"/>
        <v>18.875</v>
      </c>
      <c r="AN174" s="28" t="e">
        <v>#VALUE!</v>
      </c>
      <c r="AO174" s="28"/>
      <c r="AP174" s="97" t="e">
        <f t="shared" si="30"/>
        <v>#VALUE!</v>
      </c>
    </row>
    <row r="175" spans="2:42" ht="13.2" customHeight="1" x14ac:dyDescent="0.25">
      <c r="B175" s="27">
        <f t="shared" si="36"/>
        <v>19</v>
      </c>
      <c r="C175" s="28">
        <v>1.8953220214080441E-2</v>
      </c>
      <c r="E175" s="27">
        <f t="shared" si="37"/>
        <v>19</v>
      </c>
      <c r="F175" s="28">
        <v>1.9399469065732249E-2</v>
      </c>
      <c r="H175" s="27">
        <f t="shared" si="38"/>
        <v>19</v>
      </c>
      <c r="I175" s="28">
        <v>2.067252994296671E-2</v>
      </c>
      <c r="K175" s="27">
        <f t="shared" si="39"/>
        <v>19</v>
      </c>
      <c r="L175" s="28">
        <v>2.0725820498255786E-2</v>
      </c>
      <c r="N175" s="97">
        <f t="shared" si="28"/>
        <v>-0.53290555289076114</v>
      </c>
      <c r="Q175" s="27">
        <f t="shared" si="31"/>
        <v>6.5999999999999854</v>
      </c>
      <c r="R175" s="89">
        <v>2.2371404580320907E-2</v>
      </c>
      <c r="T175" s="27">
        <f t="shared" si="32"/>
        <v>6.5999999999999854</v>
      </c>
      <c r="U175" s="28">
        <v>2.3823800524328156E-2</v>
      </c>
      <c r="W175" s="27">
        <f t="shared" si="33"/>
        <v>6.5999999999999854</v>
      </c>
      <c r="X175" s="28">
        <v>2.2422378543685895E-2</v>
      </c>
      <c r="AA175" s="27">
        <f t="shared" si="34"/>
        <v>6.5999999999999854</v>
      </c>
      <c r="AB175" s="28">
        <v>2.2371404580320907E-2</v>
      </c>
      <c r="AD175" s="27">
        <f t="shared" si="35"/>
        <v>6.5999999999999854</v>
      </c>
      <c r="AE175" s="28">
        <v>2.2486374291071958E-2</v>
      </c>
      <c r="AG175" s="97">
        <f t="shared" si="29"/>
        <v>-1.1496971075105125</v>
      </c>
      <c r="AJ175" s="27">
        <f t="shared" si="40"/>
        <v>19</v>
      </c>
      <c r="AK175" s="28">
        <v>2.579897722923263E-2</v>
      </c>
      <c r="AM175" s="27">
        <f t="shared" si="41"/>
        <v>19</v>
      </c>
      <c r="AN175" s="28" t="e">
        <v>#VALUE!</v>
      </c>
      <c r="AO175" s="28"/>
      <c r="AP175" s="97" t="e">
        <f t="shared" si="30"/>
        <v>#VALUE!</v>
      </c>
    </row>
    <row r="176" spans="2:42" ht="13.2" customHeight="1" x14ac:dyDescent="0.25">
      <c r="B176" s="27">
        <f t="shared" si="36"/>
        <v>19.125</v>
      </c>
      <c r="C176" s="28">
        <v>1.896701551649976E-2</v>
      </c>
      <c r="E176" s="27">
        <f t="shared" si="37"/>
        <v>19.125</v>
      </c>
      <c r="F176" s="28">
        <v>1.944914544851032E-2</v>
      </c>
      <c r="H176" s="27">
        <f t="shared" si="38"/>
        <v>19.125</v>
      </c>
      <c r="I176" s="28">
        <v>2.0686870302846026E-2</v>
      </c>
      <c r="K176" s="27">
        <f t="shared" si="39"/>
        <v>19.125</v>
      </c>
      <c r="L176" s="28">
        <v>2.0739892630804554E-2</v>
      </c>
      <c r="N176" s="97">
        <f t="shared" si="28"/>
        <v>-0.53022327958528181</v>
      </c>
      <c r="Q176" s="27">
        <f t="shared" si="31"/>
        <v>6.6499999999999853</v>
      </c>
      <c r="R176" s="89">
        <v>2.2492288388167893E-2</v>
      </c>
      <c r="T176" s="27">
        <f t="shared" si="32"/>
        <v>6.6499999999999853</v>
      </c>
      <c r="U176" s="28">
        <v>2.3886342051796058E-2</v>
      </c>
      <c r="W176" s="27">
        <f t="shared" si="33"/>
        <v>6.6499999999999853</v>
      </c>
      <c r="X176" s="28">
        <v>2.2522622678998391E-2</v>
      </c>
      <c r="AA176" s="27">
        <f t="shared" si="34"/>
        <v>6.6499999999999853</v>
      </c>
      <c r="AB176" s="28">
        <v>2.2492288388167893E-2</v>
      </c>
      <c r="AD176" s="27">
        <f t="shared" si="35"/>
        <v>6.6499999999999853</v>
      </c>
      <c r="AE176" s="28">
        <v>2.2608214771418274E-2</v>
      </c>
      <c r="AG176" s="97">
        <f t="shared" si="29"/>
        <v>-1.1592638325038165</v>
      </c>
      <c r="AJ176" s="27">
        <f t="shared" si="40"/>
        <v>19.125</v>
      </c>
      <c r="AK176" s="28">
        <v>2.5819251477264347E-2</v>
      </c>
      <c r="AM176" s="27">
        <f t="shared" si="41"/>
        <v>19.125</v>
      </c>
      <c r="AN176" s="28" t="e">
        <v>#VALUE!</v>
      </c>
      <c r="AO176" s="28"/>
      <c r="AP176" s="97" t="e">
        <f t="shared" si="30"/>
        <v>#VALUE!</v>
      </c>
    </row>
    <row r="177" spans="2:42" ht="13.2" customHeight="1" x14ac:dyDescent="0.25">
      <c r="B177" s="27">
        <f t="shared" si="36"/>
        <v>19.25</v>
      </c>
      <c r="C177" s="28">
        <v>1.8980605132671888E-2</v>
      </c>
      <c r="E177" s="27">
        <f t="shared" si="37"/>
        <v>19.25</v>
      </c>
      <c r="F177" s="28">
        <v>1.9498821831288392E-2</v>
      </c>
      <c r="H177" s="27">
        <f t="shared" si="38"/>
        <v>19.25</v>
      </c>
      <c r="I177" s="28">
        <v>2.0701210662725348E-2</v>
      </c>
      <c r="K177" s="27">
        <f t="shared" si="39"/>
        <v>19.25</v>
      </c>
      <c r="L177" s="28">
        <v>2.0753964763353318E-2</v>
      </c>
      <c r="N177" s="97">
        <f t="shared" si="28"/>
        <v>-0.52754100627969835</v>
      </c>
      <c r="Q177" s="27">
        <f t="shared" si="31"/>
        <v>6.6999999999999851</v>
      </c>
      <c r="R177" s="89">
        <v>2.2613172196014879E-2</v>
      </c>
      <c r="T177" s="27">
        <f t="shared" si="32"/>
        <v>6.6999999999999851</v>
      </c>
      <c r="U177" s="28">
        <v>2.3948883579263964E-2</v>
      </c>
      <c r="W177" s="27">
        <f t="shared" si="33"/>
        <v>6.6999999999999851</v>
      </c>
      <c r="X177" s="28">
        <v>2.2622866814310885E-2</v>
      </c>
      <c r="AA177" s="27">
        <f t="shared" si="34"/>
        <v>6.6999999999999851</v>
      </c>
      <c r="AB177" s="28">
        <v>2.2613172196014879E-2</v>
      </c>
      <c r="AD177" s="27">
        <f t="shared" si="35"/>
        <v>6.6999999999999851</v>
      </c>
      <c r="AE177" s="28">
        <v>2.2730055251764587E-2</v>
      </c>
      <c r="AG177" s="97">
        <f t="shared" si="29"/>
        <v>-1.1688305574970859</v>
      </c>
      <c r="AJ177" s="27">
        <f t="shared" si="40"/>
        <v>19.25</v>
      </c>
      <c r="AK177" s="28">
        <v>2.5839525725296061E-2</v>
      </c>
      <c r="AM177" s="27">
        <f t="shared" si="41"/>
        <v>19.25</v>
      </c>
      <c r="AN177" s="28" t="e">
        <v>#VALUE!</v>
      </c>
      <c r="AO177" s="28"/>
      <c r="AP177" s="97" t="e">
        <f t="shared" si="30"/>
        <v>#VALUE!</v>
      </c>
    </row>
    <row r="178" spans="2:42" ht="13.2" customHeight="1" x14ac:dyDescent="0.25">
      <c r="B178" s="27">
        <f t="shared" si="36"/>
        <v>19.375</v>
      </c>
      <c r="C178" s="28">
        <v>1.8994040059052537E-2</v>
      </c>
      <c r="E178" s="27">
        <f t="shared" si="37"/>
        <v>19.375</v>
      </c>
      <c r="F178" s="28">
        <v>1.954849821406646E-2</v>
      </c>
      <c r="H178" s="27">
        <f t="shared" si="38"/>
        <v>19.375</v>
      </c>
      <c r="I178" s="28">
        <v>2.0715551022604663E-2</v>
      </c>
      <c r="K178" s="27">
        <f t="shared" si="39"/>
        <v>19.375</v>
      </c>
      <c r="L178" s="28">
        <v>2.0768036895902078E-2</v>
      </c>
      <c r="N178" s="97">
        <f t="shared" si="28"/>
        <v>-0.52485873297414964</v>
      </c>
      <c r="Q178" s="27">
        <f t="shared" si="31"/>
        <v>6.7499999999999849</v>
      </c>
      <c r="R178" s="89">
        <v>2.2734056003861868E-2</v>
      </c>
      <c r="T178" s="27">
        <f t="shared" si="32"/>
        <v>6.7499999999999849</v>
      </c>
      <c r="U178" s="28">
        <v>2.4011425106731866E-2</v>
      </c>
      <c r="W178" s="27">
        <f t="shared" si="33"/>
        <v>6.7499999999999849</v>
      </c>
      <c r="X178" s="28">
        <v>2.2723110949623378E-2</v>
      </c>
      <c r="AA178" s="27">
        <f t="shared" si="34"/>
        <v>6.7499999999999849</v>
      </c>
      <c r="AB178" s="28">
        <v>2.2734056003861868E-2</v>
      </c>
      <c r="AD178" s="27">
        <f t="shared" si="35"/>
        <v>6.7499999999999849</v>
      </c>
      <c r="AE178" s="28">
        <v>2.2851895732110904E-2</v>
      </c>
      <c r="AG178" s="97">
        <f t="shared" si="29"/>
        <v>-1.1783972824903552</v>
      </c>
      <c r="AJ178" s="27">
        <f t="shared" si="40"/>
        <v>19.375</v>
      </c>
      <c r="AK178" s="28">
        <v>2.5859799973327782E-2</v>
      </c>
      <c r="AM178" s="27">
        <f t="shared" si="41"/>
        <v>19.375</v>
      </c>
      <c r="AN178" s="28" t="e">
        <v>#VALUE!</v>
      </c>
      <c r="AO178" s="28"/>
      <c r="AP178" s="97" t="e">
        <f t="shared" si="30"/>
        <v>#VALUE!</v>
      </c>
    </row>
    <row r="179" spans="2:42" ht="13.2" customHeight="1" x14ac:dyDescent="0.25">
      <c r="B179" s="27">
        <f t="shared" si="36"/>
        <v>19.5</v>
      </c>
      <c r="C179" s="28">
        <v>1.9007369984496002E-2</v>
      </c>
      <c r="E179" s="27">
        <f t="shared" si="37"/>
        <v>19.5</v>
      </c>
      <c r="F179" s="28">
        <v>1.9598174596844542E-2</v>
      </c>
      <c r="H179" s="27">
        <f t="shared" si="38"/>
        <v>19.5</v>
      </c>
      <c r="I179" s="28">
        <v>2.0729891382483979E-2</v>
      </c>
      <c r="K179" s="27">
        <f t="shared" si="39"/>
        <v>19.5</v>
      </c>
      <c r="L179" s="28">
        <v>2.0782109028450849E-2</v>
      </c>
      <c r="N179" s="97">
        <f t="shared" si="28"/>
        <v>-0.52217645966870507</v>
      </c>
      <c r="Q179" s="27">
        <f t="shared" si="31"/>
        <v>6.7999999999999847</v>
      </c>
      <c r="R179" s="89">
        <v>2.2817831514933624E-2</v>
      </c>
      <c r="T179" s="27">
        <f t="shared" si="32"/>
        <v>6.7999999999999847</v>
      </c>
      <c r="U179" s="28">
        <v>2.4073966634199771E-2</v>
      </c>
      <c r="W179" s="27">
        <f t="shared" si="33"/>
        <v>6.7999999999999847</v>
      </c>
      <c r="X179" s="28">
        <v>2.2823291752093848E-2</v>
      </c>
      <c r="AA179" s="27">
        <f t="shared" si="34"/>
        <v>6.7999999999999847</v>
      </c>
      <c r="AB179" s="28">
        <v>2.2817831514933624E-2</v>
      </c>
      <c r="AD179" s="27">
        <f t="shared" si="35"/>
        <v>6.7999999999999847</v>
      </c>
      <c r="AE179" s="28">
        <v>2.2936030147261158E-2</v>
      </c>
      <c r="AG179" s="97">
        <f t="shared" si="29"/>
        <v>-1.18198632327534</v>
      </c>
      <c r="AJ179" s="27">
        <f t="shared" si="40"/>
        <v>19.5</v>
      </c>
      <c r="AK179" s="28">
        <v>2.5880074221359493E-2</v>
      </c>
      <c r="AM179" s="27">
        <f t="shared" si="41"/>
        <v>19.5</v>
      </c>
      <c r="AN179" s="28" t="e">
        <v>#VALUE!</v>
      </c>
      <c r="AO179" s="28"/>
      <c r="AP179" s="97" t="e">
        <f t="shared" si="30"/>
        <v>#VALUE!</v>
      </c>
    </row>
    <row r="180" spans="2:42" ht="13.2" customHeight="1" x14ac:dyDescent="0.25">
      <c r="B180" s="27">
        <f t="shared" si="36"/>
        <v>19.625</v>
      </c>
      <c r="C180" s="28">
        <v>1.9020643331898488E-2</v>
      </c>
      <c r="E180" s="27">
        <f t="shared" si="37"/>
        <v>19.625</v>
      </c>
      <c r="F180" s="28">
        <v>1.9647850979622614E-2</v>
      </c>
      <c r="H180" s="27">
        <f t="shared" si="38"/>
        <v>19.625</v>
      </c>
      <c r="I180" s="28">
        <v>2.0744231742363291E-2</v>
      </c>
      <c r="K180" s="27">
        <f t="shared" si="39"/>
        <v>19.625</v>
      </c>
      <c r="L180" s="28">
        <v>2.0796181160999606E-2</v>
      </c>
      <c r="N180" s="97">
        <f t="shared" si="28"/>
        <v>-0.51949418636315636</v>
      </c>
      <c r="Q180" s="27">
        <f t="shared" si="31"/>
        <v>6.8499999999999845</v>
      </c>
      <c r="R180" s="89">
        <v>2.2893566895037402E-2</v>
      </c>
      <c r="T180" s="27">
        <f t="shared" si="32"/>
        <v>6.8499999999999845</v>
      </c>
      <c r="U180" s="28">
        <v>2.4136508161667677E-2</v>
      </c>
      <c r="W180" s="27">
        <f t="shared" si="33"/>
        <v>6.8499999999999845</v>
      </c>
      <c r="X180" s="28">
        <v>2.2923458832448545E-2</v>
      </c>
      <c r="AA180" s="27">
        <f t="shared" si="34"/>
        <v>6.8499999999999845</v>
      </c>
      <c r="AB180" s="28">
        <v>2.2893566895037402E-2</v>
      </c>
      <c r="AD180" s="27">
        <f t="shared" si="35"/>
        <v>6.8499999999999845</v>
      </c>
      <c r="AE180" s="28">
        <v>2.301199491495225E-2</v>
      </c>
      <c r="AG180" s="97">
        <f t="shared" si="29"/>
        <v>-1.1842801991484784</v>
      </c>
      <c r="AJ180" s="27">
        <f t="shared" si="40"/>
        <v>19.625</v>
      </c>
      <c r="AK180" s="28">
        <v>2.590034846939121E-2</v>
      </c>
      <c r="AM180" s="27">
        <f t="shared" si="41"/>
        <v>19.625</v>
      </c>
      <c r="AN180" s="28" t="e">
        <v>#VALUE!</v>
      </c>
      <c r="AO180" s="28"/>
      <c r="AP180" s="97" t="e">
        <f t="shared" si="30"/>
        <v>#VALUE!</v>
      </c>
    </row>
    <row r="181" spans="2:42" ht="13.2" customHeight="1" x14ac:dyDescent="0.25">
      <c r="B181" s="27">
        <f t="shared" si="36"/>
        <v>19.75</v>
      </c>
      <c r="C181" s="28">
        <v>1.9033907298260103E-2</v>
      </c>
      <c r="E181" s="27">
        <f t="shared" si="37"/>
        <v>19.75</v>
      </c>
      <c r="F181" s="28">
        <v>1.9697527362400685E-2</v>
      </c>
      <c r="H181" s="27">
        <f t="shared" si="38"/>
        <v>19.75</v>
      </c>
      <c r="I181" s="28">
        <v>2.0758572102242613E-2</v>
      </c>
      <c r="K181" s="27">
        <f t="shared" si="39"/>
        <v>19.75</v>
      </c>
      <c r="L181" s="28">
        <v>2.081025329354837E-2</v>
      </c>
      <c r="N181" s="97">
        <f t="shared" si="28"/>
        <v>-0.51681191305757301</v>
      </c>
      <c r="Q181" s="27">
        <f t="shared" si="31"/>
        <v>6.8999999999999844</v>
      </c>
      <c r="R181" s="89">
        <v>2.2969302275141178E-2</v>
      </c>
      <c r="T181" s="27">
        <f t="shared" si="32"/>
        <v>6.8999999999999844</v>
      </c>
      <c r="U181" s="28">
        <v>2.4199049689135579E-2</v>
      </c>
      <c r="W181" s="27">
        <f t="shared" si="33"/>
        <v>6.8999999999999844</v>
      </c>
      <c r="X181" s="28">
        <v>2.3023625912803238E-2</v>
      </c>
      <c r="AA181" s="27">
        <f t="shared" si="34"/>
        <v>6.8999999999999844</v>
      </c>
      <c r="AB181" s="28">
        <v>2.2969302275141178E-2</v>
      </c>
      <c r="AD181" s="27">
        <f t="shared" si="35"/>
        <v>6.8999999999999844</v>
      </c>
      <c r="AE181" s="28">
        <v>2.3087959682643346E-2</v>
      </c>
      <c r="AG181" s="97">
        <f t="shared" si="29"/>
        <v>-1.186574075021686</v>
      </c>
      <c r="AJ181" s="27">
        <f t="shared" si="40"/>
        <v>19.75</v>
      </c>
      <c r="AK181" s="28">
        <v>2.5920622717422917E-2</v>
      </c>
      <c r="AM181" s="27">
        <f t="shared" si="41"/>
        <v>19.75</v>
      </c>
      <c r="AN181" s="28" t="e">
        <v>#VALUE!</v>
      </c>
      <c r="AO181" s="28"/>
      <c r="AP181" s="97" t="e">
        <f t="shared" si="30"/>
        <v>#VALUE!</v>
      </c>
    </row>
    <row r="182" spans="2:42" ht="13.2" customHeight="1" x14ac:dyDescent="0.25">
      <c r="B182" s="27">
        <f t="shared" si="36"/>
        <v>19.875</v>
      </c>
      <c r="C182" s="28">
        <v>1.9047207893235048E-2</v>
      </c>
      <c r="E182" s="27">
        <f t="shared" si="37"/>
        <v>19.875</v>
      </c>
      <c r="F182" s="28">
        <v>1.9747203745178753E-2</v>
      </c>
      <c r="H182" s="27">
        <f t="shared" si="38"/>
        <v>19.875</v>
      </c>
      <c r="I182" s="28">
        <v>2.0772912462121932E-2</v>
      </c>
      <c r="K182" s="27">
        <f t="shared" si="39"/>
        <v>19.875</v>
      </c>
      <c r="L182" s="28">
        <v>2.0824325426097141E-2</v>
      </c>
      <c r="N182" s="97">
        <f t="shared" si="28"/>
        <v>-0.51412963975209358</v>
      </c>
      <c r="Q182" s="27">
        <f t="shared" si="31"/>
        <v>6.9499999999999842</v>
      </c>
      <c r="R182" s="89">
        <v>2.3045037655244953E-2</v>
      </c>
      <c r="T182" s="27">
        <f t="shared" si="32"/>
        <v>6.9499999999999842</v>
      </c>
      <c r="U182" s="28">
        <v>2.4261591216603484E-2</v>
      </c>
      <c r="W182" s="27">
        <f t="shared" si="33"/>
        <v>6.9499999999999842</v>
      </c>
      <c r="X182" s="28">
        <v>2.3123792993157935E-2</v>
      </c>
      <c r="AA182" s="27">
        <f t="shared" si="34"/>
        <v>6.9499999999999842</v>
      </c>
      <c r="AB182" s="28">
        <v>2.3045037655244953E-2</v>
      </c>
      <c r="AD182" s="27">
        <f t="shared" si="35"/>
        <v>6.9499999999999842</v>
      </c>
      <c r="AE182" s="28">
        <v>2.3163924450334439E-2</v>
      </c>
      <c r="AG182" s="97">
        <f t="shared" si="29"/>
        <v>-1.188867950894859</v>
      </c>
      <c r="AJ182" s="27">
        <f t="shared" si="40"/>
        <v>19.875</v>
      </c>
      <c r="AK182" s="28">
        <v>2.5940896965454648E-2</v>
      </c>
      <c r="AM182" s="27">
        <f t="shared" si="41"/>
        <v>19.875</v>
      </c>
      <c r="AN182" s="28" t="e">
        <v>#VALUE!</v>
      </c>
      <c r="AO182" s="28"/>
      <c r="AP182" s="97" t="e">
        <f t="shared" si="30"/>
        <v>#VALUE!</v>
      </c>
    </row>
    <row r="183" spans="2:42" ht="13.2" customHeight="1" x14ac:dyDescent="0.25">
      <c r="B183" s="27">
        <f t="shared" si="36"/>
        <v>20</v>
      </c>
      <c r="C183" s="28">
        <v>1.9060589976236161E-2</v>
      </c>
      <c r="E183" s="27">
        <f t="shared" si="37"/>
        <v>20</v>
      </c>
      <c r="F183" s="28">
        <v>1.9796880127956825E-2</v>
      </c>
      <c r="H183" s="27">
        <f t="shared" si="38"/>
        <v>20</v>
      </c>
      <c r="I183" s="28">
        <v>2.0787252822001244E-2</v>
      </c>
      <c r="K183" s="27">
        <f t="shared" si="39"/>
        <v>20</v>
      </c>
      <c r="L183" s="28">
        <v>2.0838397558645902E-2</v>
      </c>
      <c r="N183" s="97">
        <f t="shared" si="28"/>
        <v>-0.51144736644657962</v>
      </c>
      <c r="Q183" s="27">
        <f t="shared" si="31"/>
        <v>6.999999999999984</v>
      </c>
      <c r="R183" s="89">
        <v>2.3120773035348728E-2</v>
      </c>
      <c r="T183" s="27">
        <f t="shared" si="32"/>
        <v>6.999999999999984</v>
      </c>
      <c r="U183" s="28">
        <v>2.4324132744071386E-2</v>
      </c>
      <c r="W183" s="27">
        <f t="shared" si="33"/>
        <v>6.999999999999984</v>
      </c>
      <c r="X183" s="28">
        <v>2.3223960073512632E-2</v>
      </c>
      <c r="AA183" s="27">
        <f t="shared" si="34"/>
        <v>6.999999999999984</v>
      </c>
      <c r="AB183" s="28">
        <v>2.3120773035348728E-2</v>
      </c>
      <c r="AD183" s="27">
        <f t="shared" si="35"/>
        <v>6.999999999999984</v>
      </c>
      <c r="AE183" s="28">
        <v>2.3239889218025531E-2</v>
      </c>
      <c r="AG183" s="97">
        <f t="shared" si="29"/>
        <v>-1.1911618267680322</v>
      </c>
      <c r="AJ183" s="27">
        <f t="shared" si="40"/>
        <v>20</v>
      </c>
      <c r="AK183" s="28">
        <v>2.5961171213486355E-2</v>
      </c>
      <c r="AM183" s="27">
        <f t="shared" si="41"/>
        <v>20</v>
      </c>
      <c r="AN183" s="28" t="e">
        <v>#VALUE!</v>
      </c>
      <c r="AO183" s="28"/>
      <c r="AP183" s="97" t="e">
        <f t="shared" si="30"/>
        <v>#VALUE!</v>
      </c>
    </row>
    <row r="184" spans="2:42" ht="13.2" customHeight="1" x14ac:dyDescent="0.25">
      <c r="B184" s="27">
        <f t="shared" si="36"/>
        <v>20.125</v>
      </c>
      <c r="C184" s="28">
        <v>1.9074091262200183E-2</v>
      </c>
      <c r="E184" s="27">
        <f t="shared" si="37"/>
        <v>20.125</v>
      </c>
      <c r="F184" s="28">
        <v>1.9827959280046457E-2</v>
      </c>
      <c r="H184" s="27">
        <f t="shared" si="38"/>
        <v>20.125</v>
      </c>
      <c r="I184" s="28">
        <v>2.0794678151755366E-2</v>
      </c>
      <c r="K184" s="27">
        <f t="shared" si="39"/>
        <v>20.125</v>
      </c>
      <c r="L184" s="28">
        <v>2.0845674406668548E-2</v>
      </c>
      <c r="N184" s="97">
        <f t="shared" si="28"/>
        <v>-0.50996254913181915</v>
      </c>
      <c r="Q184" s="27">
        <f t="shared" si="31"/>
        <v>7.0499999999999838</v>
      </c>
      <c r="R184" s="89">
        <v>2.3196508415452503E-2</v>
      </c>
      <c r="T184" s="27">
        <f t="shared" si="32"/>
        <v>7.0499999999999838</v>
      </c>
      <c r="U184" s="28">
        <v>2.4386674271539292E-2</v>
      </c>
      <c r="W184" s="27">
        <f t="shared" si="33"/>
        <v>7.0499999999999838</v>
      </c>
      <c r="X184" s="28">
        <v>2.3324127153867325E-2</v>
      </c>
      <c r="AA184" s="27">
        <f t="shared" si="34"/>
        <v>7.0499999999999838</v>
      </c>
      <c r="AB184" s="28">
        <v>2.3196508415452503E-2</v>
      </c>
      <c r="AD184" s="27">
        <f t="shared" si="35"/>
        <v>7.0499999999999838</v>
      </c>
      <c r="AE184" s="28">
        <v>2.3315853985716624E-2</v>
      </c>
      <c r="AG184" s="97">
        <f t="shared" si="29"/>
        <v>-1.1934557026412052</v>
      </c>
      <c r="AJ184" s="27">
        <f t="shared" si="40"/>
        <v>20.125</v>
      </c>
      <c r="AK184" s="28">
        <v>2.5970211716776839E-2</v>
      </c>
      <c r="AM184" s="27">
        <f t="shared" si="41"/>
        <v>20.125</v>
      </c>
      <c r="AN184" s="28" t="e">
        <v>#VALUE!</v>
      </c>
      <c r="AO184" s="28"/>
      <c r="AP184" s="97" t="e">
        <f t="shared" si="30"/>
        <v>#VALUE!</v>
      </c>
    </row>
    <row r="185" spans="2:42" ht="13.2" customHeight="1" x14ac:dyDescent="0.25">
      <c r="B185" s="27">
        <f t="shared" si="36"/>
        <v>20.25</v>
      </c>
      <c r="C185" s="28">
        <v>1.9087710314518086E-2</v>
      </c>
      <c r="E185" s="27">
        <f t="shared" si="37"/>
        <v>20.25</v>
      </c>
      <c r="F185" s="28">
        <v>1.9855668060231375E-2</v>
      </c>
      <c r="H185" s="27">
        <f t="shared" si="38"/>
        <v>20.25</v>
      </c>
      <c r="I185" s="28">
        <v>2.0800850272166407E-2</v>
      </c>
      <c r="K185" s="27">
        <f t="shared" si="39"/>
        <v>20.25</v>
      </c>
      <c r="L185" s="28">
        <v>2.0851719746815905E-2</v>
      </c>
      <c r="N185" s="97">
        <f t="shared" si="28"/>
        <v>-0.5086947464949878</v>
      </c>
      <c r="Q185" s="27">
        <f t="shared" si="31"/>
        <v>7.0999999999999837</v>
      </c>
      <c r="R185" s="89">
        <v>2.3272243795556279E-2</v>
      </c>
      <c r="T185" s="27">
        <f t="shared" si="32"/>
        <v>7.0999999999999837</v>
      </c>
      <c r="U185" s="28">
        <v>2.4449215799007197E-2</v>
      </c>
      <c r="W185" s="27">
        <f t="shared" si="33"/>
        <v>7.0999999999999837</v>
      </c>
      <c r="X185" s="28">
        <v>2.3424294234222022E-2</v>
      </c>
      <c r="AA185" s="27">
        <f t="shared" si="34"/>
        <v>7.0999999999999837</v>
      </c>
      <c r="AB185" s="28">
        <v>2.3272243795556279E-2</v>
      </c>
      <c r="AD185" s="27">
        <f t="shared" si="35"/>
        <v>7.0999999999999837</v>
      </c>
      <c r="AE185" s="28">
        <v>2.3391818753407716E-2</v>
      </c>
      <c r="AG185" s="97">
        <f t="shared" si="29"/>
        <v>-1.1957495785143781</v>
      </c>
      <c r="AJ185" s="27">
        <f t="shared" si="40"/>
        <v>20.25</v>
      </c>
      <c r="AK185" s="28">
        <v>2.5977216331052717E-2</v>
      </c>
      <c r="AM185" s="27">
        <f t="shared" si="41"/>
        <v>20.25</v>
      </c>
      <c r="AN185" s="28" t="e">
        <v>#VALUE!</v>
      </c>
      <c r="AO185" s="28"/>
      <c r="AP185" s="97" t="e">
        <f t="shared" si="30"/>
        <v>#VALUE!</v>
      </c>
    </row>
    <row r="186" spans="2:42" ht="13.2" customHeight="1" x14ac:dyDescent="0.25">
      <c r="B186" s="27">
        <f t="shared" si="36"/>
        <v>20.375</v>
      </c>
      <c r="C186" s="28">
        <v>1.9101430810233019E-2</v>
      </c>
      <c r="E186" s="27">
        <f t="shared" si="37"/>
        <v>20.375</v>
      </c>
      <c r="F186" s="28">
        <v>1.9883376840416307E-2</v>
      </c>
      <c r="H186" s="27">
        <f t="shared" si="38"/>
        <v>20.375</v>
      </c>
      <c r="I186" s="28">
        <v>2.0807022392577441E-2</v>
      </c>
      <c r="K186" s="27">
        <f t="shared" si="39"/>
        <v>20.375</v>
      </c>
      <c r="L186" s="28">
        <v>2.0857765086963267E-2</v>
      </c>
      <c r="N186" s="97">
        <f t="shared" si="28"/>
        <v>-0.5074269438582607</v>
      </c>
      <c r="Q186" s="27">
        <f t="shared" si="31"/>
        <v>7.1499999999999835</v>
      </c>
      <c r="R186" s="89">
        <v>2.3347979175660054E-2</v>
      </c>
      <c r="T186" s="27">
        <f t="shared" si="32"/>
        <v>7.1499999999999835</v>
      </c>
      <c r="U186" s="28">
        <v>2.4511757326475099E-2</v>
      </c>
      <c r="W186" s="27">
        <f t="shared" si="33"/>
        <v>7.1499999999999835</v>
      </c>
      <c r="X186" s="28">
        <v>2.3524461314576719E-2</v>
      </c>
      <c r="AA186" s="27">
        <f t="shared" si="34"/>
        <v>7.1499999999999835</v>
      </c>
      <c r="AB186" s="28">
        <v>2.3347979175660054E-2</v>
      </c>
      <c r="AD186" s="27">
        <f t="shared" si="35"/>
        <v>7.1499999999999835</v>
      </c>
      <c r="AE186" s="28">
        <v>2.3467783521098809E-2</v>
      </c>
      <c r="AG186" s="97">
        <f t="shared" si="29"/>
        <v>-1.1980434543875513</v>
      </c>
      <c r="AJ186" s="27">
        <f t="shared" si="40"/>
        <v>20.375</v>
      </c>
      <c r="AK186" s="28">
        <v>2.5984220945328606E-2</v>
      </c>
      <c r="AM186" s="27">
        <f t="shared" si="41"/>
        <v>20.375</v>
      </c>
      <c r="AN186" s="28" t="e">
        <v>#VALUE!</v>
      </c>
      <c r="AO186" s="28"/>
      <c r="AP186" s="97" t="e">
        <f t="shared" si="30"/>
        <v>#VALUE!</v>
      </c>
    </row>
    <row r="187" spans="2:42" ht="13.2" customHeight="1" x14ac:dyDescent="0.25">
      <c r="B187" s="27">
        <f t="shared" si="36"/>
        <v>20.5</v>
      </c>
      <c r="C187" s="28">
        <v>1.9115236789273168E-2</v>
      </c>
      <c r="E187" s="27">
        <f t="shared" si="37"/>
        <v>20.5</v>
      </c>
      <c r="F187" s="28">
        <v>1.9911085620601232E-2</v>
      </c>
      <c r="H187" s="27">
        <f t="shared" si="38"/>
        <v>20.5</v>
      </c>
      <c r="I187" s="28">
        <v>2.0813194512988478E-2</v>
      </c>
      <c r="K187" s="27">
        <f t="shared" si="39"/>
        <v>20.5</v>
      </c>
      <c r="L187" s="28">
        <v>2.0863810427110628E-2</v>
      </c>
      <c r="N187" s="97">
        <f t="shared" si="28"/>
        <v>-0.50615914122149885</v>
      </c>
      <c r="Q187" s="27">
        <f t="shared" si="31"/>
        <v>7.1999999999999833</v>
      </c>
      <c r="R187" s="89">
        <v>2.3423714555763829E-2</v>
      </c>
      <c r="T187" s="27">
        <f t="shared" si="32"/>
        <v>7.1999999999999833</v>
      </c>
      <c r="U187" s="28">
        <v>2.4574298853943004E-2</v>
      </c>
      <c r="W187" s="27">
        <f t="shared" si="33"/>
        <v>7.1999999999999833</v>
      </c>
      <c r="X187" s="28">
        <v>2.3624628394931416E-2</v>
      </c>
      <c r="AA187" s="27">
        <f t="shared" si="34"/>
        <v>7.1999999999999833</v>
      </c>
      <c r="AB187" s="28">
        <v>2.3423714555763829E-2</v>
      </c>
      <c r="AD187" s="27">
        <f t="shared" si="35"/>
        <v>7.1999999999999833</v>
      </c>
      <c r="AE187" s="28">
        <v>2.3543748288789905E-2</v>
      </c>
      <c r="AG187" s="97">
        <f t="shared" si="29"/>
        <v>-1.200337330260759</v>
      </c>
      <c r="AJ187" s="27">
        <f t="shared" si="40"/>
        <v>20.5</v>
      </c>
      <c r="AK187" s="28">
        <v>2.5991225559604491E-2</v>
      </c>
      <c r="AM187" s="27">
        <f t="shared" si="41"/>
        <v>20.5</v>
      </c>
      <c r="AN187" s="28" t="e">
        <v>#VALUE!</v>
      </c>
      <c r="AO187" s="28"/>
      <c r="AP187" s="97" t="e">
        <f t="shared" si="30"/>
        <v>#VALUE!</v>
      </c>
    </row>
    <row r="188" spans="2:42" ht="13.2" customHeight="1" x14ac:dyDescent="0.25">
      <c r="B188" s="27">
        <f t="shared" si="36"/>
        <v>20.625</v>
      </c>
      <c r="C188" s="28">
        <v>1.9129112678477566E-2</v>
      </c>
      <c r="E188" s="27">
        <f t="shared" si="37"/>
        <v>20.625</v>
      </c>
      <c r="F188" s="28">
        <v>1.9938794400786154E-2</v>
      </c>
      <c r="H188" s="27">
        <f t="shared" si="38"/>
        <v>20.625</v>
      </c>
      <c r="I188" s="28">
        <v>2.0819366633399512E-2</v>
      </c>
      <c r="K188" s="27">
        <f t="shared" si="39"/>
        <v>20.625</v>
      </c>
      <c r="L188" s="28">
        <v>2.0869855767257986E-2</v>
      </c>
      <c r="N188" s="97">
        <f t="shared" si="28"/>
        <v>-0.504891338584737</v>
      </c>
      <c r="Q188" s="27">
        <f t="shared" si="31"/>
        <v>7.2499999999999831</v>
      </c>
      <c r="R188" s="89">
        <v>2.3499449935867604E-2</v>
      </c>
      <c r="T188" s="27">
        <f t="shared" si="32"/>
        <v>7.2499999999999831</v>
      </c>
      <c r="U188" s="28">
        <v>2.4636840381410906E-2</v>
      </c>
      <c r="W188" s="27">
        <f t="shared" si="33"/>
        <v>7.2499999999999831</v>
      </c>
      <c r="X188" s="28">
        <v>2.3724795475286109E-2</v>
      </c>
      <c r="AA188" s="27">
        <f t="shared" si="34"/>
        <v>7.2499999999999831</v>
      </c>
      <c r="AB188" s="28">
        <v>2.3499449935867604E-2</v>
      </c>
      <c r="AD188" s="27">
        <f t="shared" si="35"/>
        <v>7.2499999999999831</v>
      </c>
      <c r="AE188" s="28">
        <v>2.3619713056480997E-2</v>
      </c>
      <c r="AG188" s="97">
        <f t="shared" si="29"/>
        <v>-1.2026312061339319</v>
      </c>
      <c r="AJ188" s="27">
        <f t="shared" si="40"/>
        <v>20.625</v>
      </c>
      <c r="AK188" s="28">
        <v>2.5998230173880376E-2</v>
      </c>
      <c r="AM188" s="27">
        <f t="shared" si="41"/>
        <v>20.625</v>
      </c>
      <c r="AN188" s="28" t="e">
        <v>#VALUE!</v>
      </c>
      <c r="AO188" s="28"/>
      <c r="AP188" s="97" t="e">
        <f t="shared" si="30"/>
        <v>#VALUE!</v>
      </c>
    </row>
    <row r="189" spans="2:42" ht="13.2" customHeight="1" x14ac:dyDescent="0.25">
      <c r="B189" s="27">
        <f t="shared" si="36"/>
        <v>20.75</v>
      </c>
      <c r="C189" s="28">
        <v>1.9143043279942099E-2</v>
      </c>
      <c r="E189" s="27">
        <f t="shared" si="37"/>
        <v>20.75</v>
      </c>
      <c r="F189" s="28">
        <v>1.9966503180971082E-2</v>
      </c>
      <c r="H189" s="27">
        <f t="shared" si="38"/>
        <v>20.75</v>
      </c>
      <c r="I189" s="28">
        <v>2.0825538753810553E-2</v>
      </c>
      <c r="K189" s="27">
        <f t="shared" si="39"/>
        <v>20.75</v>
      </c>
      <c r="L189" s="28">
        <v>2.0875901107405347E-2</v>
      </c>
      <c r="N189" s="97">
        <f t="shared" si="28"/>
        <v>-0.5036235359479404</v>
      </c>
      <c r="Q189" s="27">
        <f t="shared" si="31"/>
        <v>7.2999999999999829</v>
      </c>
      <c r="R189" s="89">
        <v>2.3575185315971383E-2</v>
      </c>
      <c r="T189" s="27">
        <f t="shared" si="32"/>
        <v>7.2999999999999829</v>
      </c>
      <c r="U189" s="28">
        <v>2.4699381908878812E-2</v>
      </c>
      <c r="W189" s="27">
        <f t="shared" si="33"/>
        <v>7.2999999999999829</v>
      </c>
      <c r="X189" s="28">
        <v>2.3824962555640806E-2</v>
      </c>
      <c r="AA189" s="27">
        <f t="shared" si="34"/>
        <v>7.2999999999999829</v>
      </c>
      <c r="AB189" s="28">
        <v>2.3575185315971383E-2</v>
      </c>
      <c r="AD189" s="27">
        <f t="shared" si="35"/>
        <v>7.2999999999999829</v>
      </c>
      <c r="AE189" s="28">
        <v>2.369567782417209E-2</v>
      </c>
      <c r="AG189" s="97">
        <f t="shared" si="29"/>
        <v>-1.2049250820070703</v>
      </c>
      <c r="AJ189" s="27">
        <f t="shared" si="40"/>
        <v>20.75</v>
      </c>
      <c r="AK189" s="28">
        <v>2.6005234788156254E-2</v>
      </c>
      <c r="AM189" s="27">
        <f t="shared" si="41"/>
        <v>20.75</v>
      </c>
      <c r="AN189" s="28" t="e">
        <v>#VALUE!</v>
      </c>
      <c r="AO189" s="28"/>
      <c r="AP189" s="97" t="e">
        <f t="shared" si="30"/>
        <v>#VALUE!</v>
      </c>
    </row>
    <row r="190" spans="2:42" ht="13.2" customHeight="1" x14ac:dyDescent="0.25">
      <c r="B190" s="27">
        <f t="shared" si="36"/>
        <v>20.875</v>
      </c>
      <c r="C190" s="28">
        <v>1.9157013759784364E-2</v>
      </c>
      <c r="E190" s="27">
        <f t="shared" si="37"/>
        <v>20.875</v>
      </c>
      <c r="F190" s="28">
        <v>1.9994211961156007E-2</v>
      </c>
      <c r="H190" s="27">
        <f t="shared" si="38"/>
        <v>20.875</v>
      </c>
      <c r="I190" s="28">
        <v>2.0831710874221594E-2</v>
      </c>
      <c r="K190" s="27">
        <f t="shared" si="39"/>
        <v>20.875</v>
      </c>
      <c r="L190" s="28">
        <v>2.0881946447552712E-2</v>
      </c>
      <c r="N190" s="97">
        <f t="shared" si="28"/>
        <v>-0.50235573331117855</v>
      </c>
      <c r="Q190" s="27">
        <f t="shared" si="31"/>
        <v>7.3499999999999828</v>
      </c>
      <c r="R190" s="89">
        <v>2.3650920696075158E-2</v>
      </c>
      <c r="T190" s="27">
        <f t="shared" si="32"/>
        <v>7.3499999999999828</v>
      </c>
      <c r="U190" s="28">
        <v>2.4761923436346714E-2</v>
      </c>
      <c r="W190" s="27">
        <f t="shared" si="33"/>
        <v>7.3499999999999828</v>
      </c>
      <c r="X190" s="28">
        <v>2.3925129635995503E-2</v>
      </c>
      <c r="AA190" s="27">
        <f t="shared" si="34"/>
        <v>7.3499999999999828</v>
      </c>
      <c r="AB190" s="28">
        <v>2.3650920696075158E-2</v>
      </c>
      <c r="AD190" s="27">
        <f t="shared" si="35"/>
        <v>7.3499999999999828</v>
      </c>
      <c r="AE190" s="28">
        <v>2.3771642591863183E-2</v>
      </c>
      <c r="AG190" s="97">
        <f t="shared" si="29"/>
        <v>-1.2072189578802432</v>
      </c>
      <c r="AJ190" s="27">
        <f t="shared" si="40"/>
        <v>20.875</v>
      </c>
      <c r="AK190" s="28">
        <v>2.601223940243215E-2</v>
      </c>
      <c r="AM190" s="27">
        <f t="shared" si="41"/>
        <v>20.875</v>
      </c>
      <c r="AN190" s="28" t="e">
        <v>#VALUE!</v>
      </c>
      <c r="AO190" s="28"/>
      <c r="AP190" s="97" t="e">
        <f t="shared" si="30"/>
        <v>#VALUE!</v>
      </c>
    </row>
    <row r="191" spans="2:42" ht="13.2" customHeight="1" x14ac:dyDescent="0.25">
      <c r="B191" s="27">
        <f t="shared" si="36"/>
        <v>21</v>
      </c>
      <c r="C191" s="28">
        <v>1.9171009637309586E-2</v>
      </c>
      <c r="E191" s="27">
        <f t="shared" si="37"/>
        <v>21</v>
      </c>
      <c r="F191" s="28">
        <v>2.0021920741340928E-2</v>
      </c>
      <c r="H191" s="27">
        <f t="shared" si="38"/>
        <v>21</v>
      </c>
      <c r="I191" s="28">
        <v>2.0837882994632628E-2</v>
      </c>
      <c r="K191" s="27">
        <f t="shared" si="39"/>
        <v>21</v>
      </c>
      <c r="L191" s="28">
        <v>2.0887991787700073E-2</v>
      </c>
      <c r="N191" s="97">
        <f t="shared" si="28"/>
        <v>-0.50108793067445145</v>
      </c>
      <c r="Q191" s="27">
        <f t="shared" si="31"/>
        <v>7.3999999999999826</v>
      </c>
      <c r="R191" s="89">
        <v>2.3726656076178933E-2</v>
      </c>
      <c r="T191" s="27">
        <f t="shared" si="32"/>
        <v>7.3999999999999826</v>
      </c>
      <c r="U191" s="28">
        <v>2.4824464963814619E-2</v>
      </c>
      <c r="W191" s="27">
        <f t="shared" si="33"/>
        <v>7.3999999999999826</v>
      </c>
      <c r="X191" s="28">
        <v>2.4025296716350199E-2</v>
      </c>
      <c r="AA191" s="27">
        <f t="shared" si="34"/>
        <v>7.3999999999999826</v>
      </c>
      <c r="AB191" s="28">
        <v>2.3726656076178933E-2</v>
      </c>
      <c r="AD191" s="27">
        <f t="shared" si="35"/>
        <v>7.3999999999999826</v>
      </c>
      <c r="AE191" s="28">
        <v>2.3847607359554275E-2</v>
      </c>
      <c r="AG191" s="97">
        <f t="shared" si="29"/>
        <v>-1.2095128337534164</v>
      </c>
      <c r="AJ191" s="27">
        <f t="shared" si="40"/>
        <v>21</v>
      </c>
      <c r="AK191" s="28">
        <v>2.6019244016708035E-2</v>
      </c>
      <c r="AM191" s="27">
        <f t="shared" si="41"/>
        <v>21</v>
      </c>
      <c r="AN191" s="28" t="e">
        <v>#VALUE!</v>
      </c>
      <c r="AO191" s="28"/>
      <c r="AP191" s="97" t="e">
        <f t="shared" si="30"/>
        <v>#VALUE!</v>
      </c>
    </row>
    <row r="192" spans="2:42" ht="13.2" customHeight="1" x14ac:dyDescent="0.25">
      <c r="B192" s="27">
        <f t="shared" si="36"/>
        <v>21.125</v>
      </c>
      <c r="C192" s="28">
        <v>1.9185016774561348E-2</v>
      </c>
      <c r="E192" s="27">
        <f t="shared" si="37"/>
        <v>21.125</v>
      </c>
      <c r="F192" s="28">
        <v>2.0049629521525857E-2</v>
      </c>
      <c r="H192" s="27">
        <f t="shared" si="38"/>
        <v>21.125</v>
      </c>
      <c r="I192" s="28">
        <v>2.0844055115043669E-2</v>
      </c>
      <c r="K192" s="27">
        <f t="shared" si="39"/>
        <v>21.125</v>
      </c>
      <c r="L192" s="28">
        <v>2.0894037127847438E-2</v>
      </c>
      <c r="N192" s="97">
        <f t="shared" si="28"/>
        <v>-0.4998201280376896</v>
      </c>
      <c r="Q192" s="27">
        <f t="shared" si="31"/>
        <v>7.4499999999999824</v>
      </c>
      <c r="R192" s="89">
        <v>2.3802391456282709E-2</v>
      </c>
      <c r="T192" s="27">
        <f t="shared" si="32"/>
        <v>7.4499999999999824</v>
      </c>
      <c r="U192" s="28">
        <v>2.4887006491282525E-2</v>
      </c>
      <c r="W192" s="27">
        <f t="shared" si="33"/>
        <v>7.4499999999999824</v>
      </c>
      <c r="X192" s="28">
        <v>2.4125463796704893E-2</v>
      </c>
      <c r="AA192" s="27">
        <f t="shared" si="34"/>
        <v>7.4499999999999824</v>
      </c>
      <c r="AB192" s="28">
        <v>2.3802391456282709E-2</v>
      </c>
      <c r="AD192" s="27">
        <f t="shared" si="35"/>
        <v>7.4499999999999824</v>
      </c>
      <c r="AE192" s="28">
        <v>2.3923572127245368E-2</v>
      </c>
      <c r="AG192" s="97">
        <f t="shared" si="29"/>
        <v>-1.2118067096265894</v>
      </c>
      <c r="AJ192" s="27">
        <f t="shared" si="40"/>
        <v>21.125</v>
      </c>
      <c r="AK192" s="28">
        <v>2.6026248630983916E-2</v>
      </c>
      <c r="AM192" s="27">
        <f t="shared" si="41"/>
        <v>21.125</v>
      </c>
      <c r="AN192" s="28" t="e">
        <v>#VALUE!</v>
      </c>
      <c r="AO192" s="28"/>
      <c r="AP192" s="97" t="e">
        <f t="shared" si="30"/>
        <v>#VALUE!</v>
      </c>
    </row>
    <row r="193" spans="2:42" ht="13.2" customHeight="1" x14ac:dyDescent="0.25">
      <c r="B193" s="27">
        <f t="shared" si="36"/>
        <v>21.25</v>
      </c>
      <c r="C193" s="28">
        <v>1.9199021366241041E-2</v>
      </c>
      <c r="E193" s="27">
        <f t="shared" si="37"/>
        <v>21.25</v>
      </c>
      <c r="F193" s="28">
        <v>2.0077338301710785E-2</v>
      </c>
      <c r="H193" s="27">
        <f t="shared" si="38"/>
        <v>21.25</v>
      </c>
      <c r="I193" s="28">
        <v>2.0850227235454707E-2</v>
      </c>
      <c r="K193" s="27">
        <f t="shared" si="39"/>
        <v>21.25</v>
      </c>
      <c r="L193" s="28">
        <v>2.0900082467994793E-2</v>
      </c>
      <c r="N193" s="97">
        <f t="shared" si="28"/>
        <v>-0.49855232540085836</v>
      </c>
      <c r="Q193" s="27">
        <f t="shared" si="31"/>
        <v>7.4999999999999822</v>
      </c>
      <c r="R193" s="89">
        <v>2.3878126836386484E-2</v>
      </c>
      <c r="T193" s="27">
        <f t="shared" si="32"/>
        <v>7.4999999999999822</v>
      </c>
      <c r="U193" s="28">
        <v>2.4949548018750427E-2</v>
      </c>
      <c r="W193" s="27">
        <f t="shared" si="33"/>
        <v>7.4999999999999822</v>
      </c>
      <c r="X193" s="28">
        <v>2.422563087705959E-2</v>
      </c>
      <c r="AA193" s="27">
        <f t="shared" si="34"/>
        <v>7.4999999999999822</v>
      </c>
      <c r="AB193" s="28">
        <v>2.3878126836386484E-2</v>
      </c>
      <c r="AD193" s="27">
        <f t="shared" si="35"/>
        <v>7.4999999999999822</v>
      </c>
      <c r="AE193" s="28">
        <v>2.399953689493646E-2</v>
      </c>
      <c r="AG193" s="97">
        <f t="shared" si="29"/>
        <v>-1.2141005854997624</v>
      </c>
      <c r="AJ193" s="27">
        <f t="shared" si="40"/>
        <v>21.25</v>
      </c>
      <c r="AK193" s="28">
        <v>2.6033253245259798E-2</v>
      </c>
      <c r="AM193" s="27">
        <f t="shared" si="41"/>
        <v>21.25</v>
      </c>
      <c r="AN193" s="28" t="e">
        <v>#VALUE!</v>
      </c>
      <c r="AO193" s="28"/>
      <c r="AP193" s="97" t="e">
        <f t="shared" si="30"/>
        <v>#VALUE!</v>
      </c>
    </row>
    <row r="194" spans="2:42" ht="13.2" customHeight="1" x14ac:dyDescent="0.25">
      <c r="B194" s="27">
        <f t="shared" si="36"/>
        <v>21.375</v>
      </c>
      <c r="C194" s="28">
        <v>1.9213009929980988E-2</v>
      </c>
      <c r="E194" s="27">
        <f t="shared" si="37"/>
        <v>21.375</v>
      </c>
      <c r="F194" s="28">
        <v>2.0105047081895706E-2</v>
      </c>
      <c r="H194" s="27">
        <f t="shared" si="38"/>
        <v>21.375</v>
      </c>
      <c r="I194" s="28">
        <v>2.0856399355865748E-2</v>
      </c>
      <c r="K194" s="27">
        <f t="shared" si="39"/>
        <v>21.375</v>
      </c>
      <c r="L194" s="28">
        <v>2.0906127808142161E-2</v>
      </c>
      <c r="N194" s="97">
        <f t="shared" si="28"/>
        <v>-0.49728452276413121</v>
      </c>
      <c r="Q194" s="27">
        <f t="shared" si="31"/>
        <v>7.5499999999999821</v>
      </c>
      <c r="R194" s="89">
        <v>2.3953862216490259E-2</v>
      </c>
      <c r="T194" s="27">
        <f t="shared" si="32"/>
        <v>7.5499999999999821</v>
      </c>
      <c r="U194" s="28">
        <v>2.5012340549790468E-2</v>
      </c>
      <c r="W194" s="27">
        <f t="shared" si="33"/>
        <v>7.5499999999999821</v>
      </c>
      <c r="X194" s="28">
        <v>2.4325797957414286E-2</v>
      </c>
      <c r="AA194" s="27">
        <f t="shared" si="34"/>
        <v>7.5499999999999821</v>
      </c>
      <c r="AB194" s="28">
        <v>2.3953862216490259E-2</v>
      </c>
      <c r="AD194" s="27">
        <f t="shared" si="35"/>
        <v>7.5499999999999821</v>
      </c>
      <c r="AE194" s="28">
        <v>2.4075501662627556E-2</v>
      </c>
      <c r="AG194" s="97">
        <f t="shared" si="29"/>
        <v>-1.2163944613729702</v>
      </c>
      <c r="AJ194" s="27">
        <f t="shared" si="40"/>
        <v>21.375</v>
      </c>
      <c r="AK194" s="28">
        <v>2.6040257859535679E-2</v>
      </c>
      <c r="AM194" s="27">
        <f t="shared" si="41"/>
        <v>21.375</v>
      </c>
      <c r="AN194" s="28" t="e">
        <v>#VALUE!</v>
      </c>
      <c r="AO194" s="28"/>
      <c r="AP194" s="97" t="e">
        <f t="shared" si="30"/>
        <v>#VALUE!</v>
      </c>
    </row>
    <row r="195" spans="2:42" ht="13.2" customHeight="1" x14ac:dyDescent="0.25">
      <c r="B195" s="27">
        <f t="shared" si="36"/>
        <v>21.5</v>
      </c>
      <c r="C195" s="28">
        <v>1.9226969296956983E-2</v>
      </c>
      <c r="E195" s="27">
        <f t="shared" si="37"/>
        <v>21.5</v>
      </c>
      <c r="F195" s="28">
        <v>2.0132755862080631E-2</v>
      </c>
      <c r="H195" s="27">
        <f t="shared" si="38"/>
        <v>21.5</v>
      </c>
      <c r="I195" s="28">
        <v>2.0862571476276785E-2</v>
      </c>
      <c r="K195" s="27">
        <f t="shared" si="39"/>
        <v>21.5</v>
      </c>
      <c r="L195" s="28">
        <v>2.0912173148289519E-2</v>
      </c>
      <c r="N195" s="97">
        <f t="shared" si="28"/>
        <v>-0.49601672012733466</v>
      </c>
      <c r="Q195" s="27">
        <f t="shared" si="31"/>
        <v>7.5999999999999819</v>
      </c>
      <c r="R195" s="89">
        <v>2.4029597596594034E-2</v>
      </c>
      <c r="T195" s="27">
        <f t="shared" si="32"/>
        <v>7.5999999999999819</v>
      </c>
      <c r="U195" s="28">
        <v>2.5075172922667355E-2</v>
      </c>
      <c r="W195" s="27">
        <f t="shared" si="33"/>
        <v>7.5999999999999819</v>
      </c>
      <c r="X195" s="28">
        <v>2.4425965037768983E-2</v>
      </c>
      <c r="AA195" s="27">
        <f t="shared" si="34"/>
        <v>7.5999999999999819</v>
      </c>
      <c r="AB195" s="28">
        <v>2.4029597596594034E-2</v>
      </c>
      <c r="AD195" s="27">
        <f t="shared" si="35"/>
        <v>7.5999999999999819</v>
      </c>
      <c r="AE195" s="28">
        <v>2.4151466430318649E-2</v>
      </c>
      <c r="AG195" s="97">
        <f t="shared" si="29"/>
        <v>-1.2186883372461432</v>
      </c>
      <c r="AJ195" s="27">
        <f t="shared" si="40"/>
        <v>21.5</v>
      </c>
      <c r="AK195" s="28">
        <v>2.6047262473811571E-2</v>
      </c>
      <c r="AM195" s="27">
        <f t="shared" si="41"/>
        <v>21.5</v>
      </c>
      <c r="AN195" s="28" t="e">
        <v>#VALUE!</v>
      </c>
      <c r="AO195" s="28"/>
      <c r="AP195" s="97" t="e">
        <f t="shared" si="30"/>
        <v>#VALUE!</v>
      </c>
    </row>
    <row r="196" spans="2:42" ht="13.2" customHeight="1" x14ac:dyDescent="0.25">
      <c r="B196" s="27">
        <f t="shared" si="36"/>
        <v>21.625</v>
      </c>
      <c r="C196" s="28">
        <v>1.9240886602826281E-2</v>
      </c>
      <c r="E196" s="27">
        <f t="shared" si="37"/>
        <v>21.625</v>
      </c>
      <c r="F196" s="28">
        <v>2.0160464642265556E-2</v>
      </c>
      <c r="H196" s="27">
        <f t="shared" si="38"/>
        <v>21.625</v>
      </c>
      <c r="I196" s="28">
        <v>2.086874359668783E-2</v>
      </c>
      <c r="K196" s="27">
        <f t="shared" si="39"/>
        <v>21.625</v>
      </c>
      <c r="L196" s="28">
        <v>2.091821848843688E-2</v>
      </c>
      <c r="N196" s="97">
        <f t="shared" si="28"/>
        <v>-0.49474891749050343</v>
      </c>
      <c r="Q196" s="27">
        <f t="shared" si="31"/>
        <v>7.6499999999999817</v>
      </c>
      <c r="R196" s="89">
        <v>2.410533297669781E-2</v>
      </c>
      <c r="T196" s="27">
        <f t="shared" si="32"/>
        <v>7.6499999999999817</v>
      </c>
      <c r="U196" s="28">
        <v>2.5138005295544243E-2</v>
      </c>
      <c r="W196" s="27">
        <f t="shared" si="33"/>
        <v>7.6499999999999817</v>
      </c>
      <c r="X196" s="28">
        <v>2.4526132118123677E-2</v>
      </c>
      <c r="AA196" s="27">
        <f t="shared" si="34"/>
        <v>7.6499999999999817</v>
      </c>
      <c r="AB196" s="28">
        <v>2.410533297669781E-2</v>
      </c>
      <c r="AD196" s="27">
        <f t="shared" si="35"/>
        <v>7.6499999999999817</v>
      </c>
      <c r="AE196" s="28">
        <v>2.4227431198009741E-2</v>
      </c>
      <c r="AG196" s="97">
        <f t="shared" si="29"/>
        <v>-1.2209822131193162</v>
      </c>
      <c r="AJ196" s="27">
        <f t="shared" si="40"/>
        <v>21.625</v>
      </c>
      <c r="AK196" s="28">
        <v>2.605426708808746E-2</v>
      </c>
      <c r="AM196" s="27">
        <f t="shared" si="41"/>
        <v>21.625</v>
      </c>
      <c r="AN196" s="28" t="e">
        <v>#VALUE!</v>
      </c>
      <c r="AO196" s="28"/>
      <c r="AP196" s="97" t="e">
        <f t="shared" si="30"/>
        <v>#VALUE!</v>
      </c>
    </row>
    <row r="197" spans="2:42" ht="13.2" customHeight="1" x14ac:dyDescent="0.25">
      <c r="B197" s="27">
        <f t="shared" si="36"/>
        <v>21.75</v>
      </c>
      <c r="C197" s="28">
        <v>1.9254749278978151E-2</v>
      </c>
      <c r="E197" s="27">
        <f t="shared" si="37"/>
        <v>21.75</v>
      </c>
      <c r="F197" s="28">
        <v>2.0188173422450481E-2</v>
      </c>
      <c r="H197" s="27">
        <f t="shared" si="38"/>
        <v>21.75</v>
      </c>
      <c r="I197" s="28">
        <v>2.0874915717098867E-2</v>
      </c>
      <c r="K197" s="27">
        <f t="shared" si="39"/>
        <v>21.75</v>
      </c>
      <c r="L197" s="28">
        <v>2.0924263828584245E-2</v>
      </c>
      <c r="N197" s="97">
        <f t="shared" si="28"/>
        <v>-0.49348111485377627</v>
      </c>
      <c r="Q197" s="27">
        <f t="shared" si="31"/>
        <v>7.6999999999999815</v>
      </c>
      <c r="R197" s="89">
        <v>2.4181068356801585E-2</v>
      </c>
      <c r="T197" s="27">
        <f t="shared" si="32"/>
        <v>7.6999999999999815</v>
      </c>
      <c r="U197" s="28">
        <v>2.5200837668421131E-2</v>
      </c>
      <c r="W197" s="27">
        <f t="shared" si="33"/>
        <v>7.6999999999999815</v>
      </c>
      <c r="X197" s="28">
        <v>2.4626299198478373E-2</v>
      </c>
      <c r="AA197" s="27">
        <f t="shared" si="34"/>
        <v>7.6999999999999815</v>
      </c>
      <c r="AB197" s="28">
        <v>2.4181068356801585E-2</v>
      </c>
      <c r="AD197" s="27">
        <f t="shared" si="35"/>
        <v>7.6999999999999815</v>
      </c>
      <c r="AE197" s="28">
        <v>2.4303395965700834E-2</v>
      </c>
      <c r="AG197" s="97">
        <f t="shared" si="29"/>
        <v>-1.2232760889924892</v>
      </c>
      <c r="AJ197" s="27">
        <f t="shared" si="40"/>
        <v>21.75</v>
      </c>
      <c r="AK197" s="28">
        <v>2.6061271702363342E-2</v>
      </c>
      <c r="AM197" s="27">
        <f t="shared" si="41"/>
        <v>21.75</v>
      </c>
      <c r="AN197" s="28" t="e">
        <v>#VALUE!</v>
      </c>
      <c r="AO197" s="28"/>
      <c r="AP197" s="97" t="e">
        <f t="shared" si="30"/>
        <v>#VALUE!</v>
      </c>
    </row>
    <row r="198" spans="2:42" ht="13.2" customHeight="1" x14ac:dyDescent="0.25">
      <c r="B198" s="27">
        <f t="shared" si="36"/>
        <v>21.875</v>
      </c>
      <c r="C198" s="28">
        <v>1.9268545044084408E-2</v>
      </c>
      <c r="E198" s="27">
        <f t="shared" si="37"/>
        <v>21.875</v>
      </c>
      <c r="F198" s="28">
        <v>2.0215882202635413E-2</v>
      </c>
      <c r="H198" s="27">
        <f t="shared" si="38"/>
        <v>21.875</v>
      </c>
      <c r="I198" s="28">
        <v>2.0881087837509901E-2</v>
      </c>
      <c r="K198" s="27">
        <f t="shared" si="39"/>
        <v>21.875</v>
      </c>
      <c r="L198" s="28">
        <v>2.0930309168731603E-2</v>
      </c>
      <c r="N198" s="97">
        <f t="shared" si="28"/>
        <v>-0.49221331221701442</v>
      </c>
      <c r="Q198" s="27">
        <f t="shared" si="31"/>
        <v>7.7499999999999813</v>
      </c>
      <c r="R198" s="89">
        <v>2.4256803736905364E-2</v>
      </c>
      <c r="T198" s="27">
        <f t="shared" si="32"/>
        <v>7.7499999999999813</v>
      </c>
      <c r="U198" s="28">
        <v>2.5263670041298019E-2</v>
      </c>
      <c r="W198" s="27">
        <f t="shared" si="33"/>
        <v>7.7499999999999813</v>
      </c>
      <c r="X198" s="28">
        <v>2.472646627883307E-2</v>
      </c>
      <c r="AA198" s="27">
        <f t="shared" si="34"/>
        <v>7.7499999999999813</v>
      </c>
      <c r="AB198" s="28">
        <v>2.4256803736905364E-2</v>
      </c>
      <c r="AD198" s="27">
        <f t="shared" si="35"/>
        <v>7.7499999999999813</v>
      </c>
      <c r="AE198" s="28">
        <v>2.4379360733391926E-2</v>
      </c>
      <c r="AG198" s="97">
        <f t="shared" si="29"/>
        <v>-1.2255699648656275</v>
      </c>
      <c r="AJ198" s="27">
        <f t="shared" si="40"/>
        <v>21.875</v>
      </c>
      <c r="AK198" s="28">
        <v>2.606827631663922E-2</v>
      </c>
      <c r="AM198" s="27">
        <f t="shared" si="41"/>
        <v>21.875</v>
      </c>
      <c r="AN198" s="28" t="e">
        <v>#VALUE!</v>
      </c>
      <c r="AO198" s="28"/>
      <c r="AP198" s="97" t="e">
        <f t="shared" si="30"/>
        <v>#VALUE!</v>
      </c>
    </row>
    <row r="199" spans="2:42" ht="13.2" customHeight="1" x14ac:dyDescent="0.25">
      <c r="B199" s="27">
        <f t="shared" si="36"/>
        <v>22</v>
      </c>
      <c r="C199" s="28">
        <v>1.9282261895937947E-2</v>
      </c>
      <c r="E199" s="27">
        <f t="shared" si="37"/>
        <v>22</v>
      </c>
      <c r="F199" s="28">
        <v>2.0243590982820334E-2</v>
      </c>
      <c r="H199" s="27">
        <f t="shared" si="38"/>
        <v>22</v>
      </c>
      <c r="I199" s="28">
        <v>2.0887259957920942E-2</v>
      </c>
      <c r="K199" s="27">
        <f t="shared" si="39"/>
        <v>22</v>
      </c>
      <c r="L199" s="28">
        <v>2.0936354508878968E-2</v>
      </c>
      <c r="N199" s="97">
        <f t="shared" si="28"/>
        <v>-0.49094550958025257</v>
      </c>
      <c r="Q199" s="27">
        <f t="shared" si="31"/>
        <v>7.7999999999999812</v>
      </c>
      <c r="R199" s="89">
        <v>2.4304689255956108E-2</v>
      </c>
      <c r="T199" s="27">
        <f t="shared" si="32"/>
        <v>7.7999999999999812</v>
      </c>
      <c r="U199" s="28">
        <v>2.5326502414174903E-2</v>
      </c>
      <c r="W199" s="27">
        <f t="shared" si="33"/>
        <v>7.7999999999999812</v>
      </c>
      <c r="X199" s="28">
        <v>2.4813534738149203E-2</v>
      </c>
      <c r="AA199" s="27">
        <f t="shared" si="34"/>
        <v>7.7999999999999812</v>
      </c>
      <c r="AB199" s="28">
        <v>2.4304689255956108E-2</v>
      </c>
      <c r="AD199" s="27">
        <f t="shared" si="35"/>
        <v>7.7999999999999812</v>
      </c>
      <c r="AE199" s="28">
        <v>2.4426159005569992E-2</v>
      </c>
      <c r="AG199" s="97">
        <f t="shared" si="29"/>
        <v>-1.214697496138839</v>
      </c>
      <c r="AJ199" s="27">
        <f t="shared" si="40"/>
        <v>22</v>
      </c>
      <c r="AK199" s="28">
        <v>2.6075280930915115E-2</v>
      </c>
      <c r="AM199" s="27">
        <f t="shared" si="41"/>
        <v>22</v>
      </c>
      <c r="AN199" s="28" t="e">
        <v>#VALUE!</v>
      </c>
      <c r="AO199" s="28"/>
      <c r="AP199" s="97" t="e">
        <f t="shared" si="30"/>
        <v>#VALUE!</v>
      </c>
    </row>
    <row r="200" spans="2:42" ht="13.2" customHeight="1" x14ac:dyDescent="0.25">
      <c r="B200" s="27">
        <f t="shared" si="36"/>
        <v>22.125</v>
      </c>
      <c r="C200" s="28">
        <v>1.9295888103567995E-2</v>
      </c>
      <c r="E200" s="27">
        <f t="shared" si="37"/>
        <v>22.125</v>
      </c>
      <c r="F200" s="28">
        <v>2.0271299763005259E-2</v>
      </c>
      <c r="H200" s="27">
        <f t="shared" si="38"/>
        <v>22.125</v>
      </c>
      <c r="I200" s="28">
        <v>2.089343207833198E-2</v>
      </c>
      <c r="K200" s="27">
        <f t="shared" si="39"/>
        <v>22.125</v>
      </c>
      <c r="L200" s="28">
        <v>2.0942399849026325E-2</v>
      </c>
      <c r="N200" s="97">
        <f t="shared" si="28"/>
        <v>-0.48967770694345603</v>
      </c>
      <c r="Q200" s="27">
        <f t="shared" si="31"/>
        <v>7.849999999999981</v>
      </c>
      <c r="R200" s="89">
        <v>2.4341327715735422E-2</v>
      </c>
      <c r="T200" s="27">
        <f t="shared" si="32"/>
        <v>7.849999999999981</v>
      </c>
      <c r="U200" s="28">
        <v>2.5389334787051791E-2</v>
      </c>
      <c r="W200" s="27">
        <f t="shared" si="33"/>
        <v>7.849999999999981</v>
      </c>
      <c r="X200" s="28">
        <v>2.4895313369738218E-2</v>
      </c>
      <c r="AA200" s="27">
        <f t="shared" si="34"/>
        <v>7.849999999999981</v>
      </c>
      <c r="AB200" s="28">
        <v>2.4341327715735422E-2</v>
      </c>
      <c r="AD200" s="27">
        <f t="shared" si="35"/>
        <v>7.849999999999981</v>
      </c>
      <c r="AE200" s="28">
        <v>2.4461178500713925E-2</v>
      </c>
      <c r="AG200" s="97">
        <f t="shared" si="29"/>
        <v>-1.1985078497850354</v>
      </c>
      <c r="AJ200" s="27">
        <f t="shared" si="40"/>
        <v>22.125</v>
      </c>
      <c r="AK200" s="28">
        <v>2.6082285545190997E-2</v>
      </c>
      <c r="AM200" s="27">
        <f t="shared" si="41"/>
        <v>22.125</v>
      </c>
      <c r="AN200" s="28" t="e">
        <v>#VALUE!</v>
      </c>
      <c r="AO200" s="28"/>
      <c r="AP200" s="97" t="e">
        <f t="shared" si="30"/>
        <v>#VALUE!</v>
      </c>
    </row>
    <row r="201" spans="2:42" ht="13.2" customHeight="1" x14ac:dyDescent="0.25">
      <c r="B201" s="27">
        <f t="shared" si="36"/>
        <v>22.25</v>
      </c>
      <c r="C201" s="28">
        <v>1.9309412199621106E-2</v>
      </c>
      <c r="E201" s="27">
        <f t="shared" si="37"/>
        <v>22.25</v>
      </c>
      <c r="F201" s="28">
        <v>2.0299008543190181E-2</v>
      </c>
      <c r="H201" s="27">
        <f t="shared" si="38"/>
        <v>22.25</v>
      </c>
      <c r="I201" s="28">
        <v>2.0899604198743021E-2</v>
      </c>
      <c r="K201" s="27">
        <f t="shared" si="39"/>
        <v>22.25</v>
      </c>
      <c r="L201" s="28">
        <v>2.0948445189173683E-2</v>
      </c>
      <c r="N201" s="97">
        <f t="shared" si="28"/>
        <v>-0.48840990430662479</v>
      </c>
      <c r="Q201" s="27">
        <f t="shared" si="31"/>
        <v>7.8999999999999808</v>
      </c>
      <c r="R201" s="89">
        <v>2.4377966175514732E-2</v>
      </c>
      <c r="T201" s="27">
        <f t="shared" si="32"/>
        <v>7.8999999999999808</v>
      </c>
      <c r="U201" s="28">
        <v>2.5452167159928679E-2</v>
      </c>
      <c r="W201" s="27">
        <f t="shared" si="33"/>
        <v>7.8999999999999808</v>
      </c>
      <c r="X201" s="28">
        <v>2.4977092001327229E-2</v>
      </c>
      <c r="AA201" s="27">
        <f t="shared" si="34"/>
        <v>7.8999999999999808</v>
      </c>
      <c r="AB201" s="28">
        <v>2.4377966175514732E-2</v>
      </c>
      <c r="AD201" s="27">
        <f t="shared" si="35"/>
        <v>7.8999999999999808</v>
      </c>
      <c r="AE201" s="28">
        <v>2.4496197995857859E-2</v>
      </c>
      <c r="AG201" s="97">
        <f t="shared" si="29"/>
        <v>-1.1823182034312665</v>
      </c>
      <c r="AJ201" s="27">
        <f t="shared" si="40"/>
        <v>22.25</v>
      </c>
      <c r="AK201" s="28">
        <v>2.6089290159466878E-2</v>
      </c>
      <c r="AM201" s="27">
        <f t="shared" si="41"/>
        <v>22.25</v>
      </c>
      <c r="AN201" s="28" t="e">
        <v>#VALUE!</v>
      </c>
      <c r="AO201" s="28"/>
      <c r="AP201" s="97" t="e">
        <f t="shared" si="30"/>
        <v>#VALUE!</v>
      </c>
    </row>
    <row r="202" spans="2:42" ht="13.2" customHeight="1" x14ac:dyDescent="0.25">
      <c r="B202" s="27">
        <f t="shared" si="36"/>
        <v>22.375</v>
      </c>
      <c r="C202" s="28">
        <v>1.9322822972997516E-2</v>
      </c>
      <c r="E202" s="27">
        <f t="shared" si="37"/>
        <v>22.375</v>
      </c>
      <c r="F202" s="28">
        <v>2.0326717323375109E-2</v>
      </c>
      <c r="H202" s="27">
        <f t="shared" si="38"/>
        <v>22.375</v>
      </c>
      <c r="I202" s="28">
        <v>2.0905776319154055E-2</v>
      </c>
      <c r="K202" s="27">
        <f t="shared" si="39"/>
        <v>22.375</v>
      </c>
      <c r="L202" s="28">
        <v>2.0954490529321048E-2</v>
      </c>
      <c r="N202" s="97">
        <f t="shared" si="28"/>
        <v>-0.48714210166993233</v>
      </c>
      <c r="Q202" s="27">
        <f t="shared" si="31"/>
        <v>7.9499999999999806</v>
      </c>
      <c r="R202" s="89">
        <v>2.4414604635294043E-2</v>
      </c>
      <c r="T202" s="27">
        <f t="shared" si="32"/>
        <v>7.9499999999999806</v>
      </c>
      <c r="U202" s="28">
        <v>2.5514999532805567E-2</v>
      </c>
      <c r="W202" s="27">
        <f t="shared" si="33"/>
        <v>7.9499999999999806</v>
      </c>
      <c r="X202" s="28">
        <v>2.5058870632916244E-2</v>
      </c>
      <c r="AA202" s="27">
        <f t="shared" si="34"/>
        <v>7.9499999999999806</v>
      </c>
      <c r="AB202" s="28">
        <v>2.4414604635294043E-2</v>
      </c>
      <c r="AD202" s="27">
        <f t="shared" si="35"/>
        <v>7.9499999999999806</v>
      </c>
      <c r="AE202" s="28">
        <v>2.4531217491001792E-2</v>
      </c>
      <c r="AG202" s="97">
        <f t="shared" si="29"/>
        <v>-1.1661285570774975</v>
      </c>
      <c r="AJ202" s="27">
        <f t="shared" si="40"/>
        <v>22.375</v>
      </c>
      <c r="AK202" s="28">
        <v>2.6096294773742767E-2</v>
      </c>
      <c r="AM202" s="27">
        <f t="shared" si="41"/>
        <v>22.375</v>
      </c>
      <c r="AN202" s="28" t="e">
        <v>#VALUE!</v>
      </c>
      <c r="AO202" s="28"/>
      <c r="AP202" s="97" t="e">
        <f t="shared" si="30"/>
        <v>#VALUE!</v>
      </c>
    </row>
    <row r="203" spans="2:42" ht="13.2" customHeight="1" x14ac:dyDescent="0.25">
      <c r="B203" s="27">
        <f t="shared" si="36"/>
        <v>22.5</v>
      </c>
      <c r="C203" s="28">
        <v>1.9336109461733038E-2</v>
      </c>
      <c r="E203" s="27">
        <f t="shared" si="37"/>
        <v>22.5</v>
      </c>
      <c r="F203" s="28">
        <v>2.035442610356003E-2</v>
      </c>
      <c r="H203" s="27">
        <f t="shared" si="38"/>
        <v>22.5</v>
      </c>
      <c r="I203" s="28">
        <v>2.0911948439565096E-2</v>
      </c>
      <c r="K203" s="27">
        <f t="shared" si="39"/>
        <v>22.5</v>
      </c>
      <c r="L203" s="28">
        <v>2.0960535869468409E-2</v>
      </c>
      <c r="N203" s="97">
        <f t="shared" si="28"/>
        <v>-0.48587429903313578</v>
      </c>
      <c r="Q203" s="27">
        <f t="shared" si="31"/>
        <v>7.9999999999999805</v>
      </c>
      <c r="R203" s="89">
        <v>2.4451243095073353E-2</v>
      </c>
      <c r="T203" s="27">
        <f t="shared" si="32"/>
        <v>7.9999999999999805</v>
      </c>
      <c r="U203" s="28">
        <v>2.5577831905682455E-2</v>
      </c>
      <c r="W203" s="27">
        <f t="shared" si="33"/>
        <v>7.9999999999999805</v>
      </c>
      <c r="X203" s="28">
        <v>2.5140649264505256E-2</v>
      </c>
      <c r="AA203" s="27">
        <f t="shared" si="34"/>
        <v>7.9999999999999805</v>
      </c>
      <c r="AB203" s="28">
        <v>2.4451243095073353E-2</v>
      </c>
      <c r="AD203" s="27">
        <f t="shared" si="35"/>
        <v>7.9999999999999805</v>
      </c>
      <c r="AE203" s="28">
        <v>2.4566236986145729E-2</v>
      </c>
      <c r="AG203" s="97">
        <f t="shared" si="29"/>
        <v>-1.1499389107237634</v>
      </c>
      <c r="AJ203" s="27">
        <f t="shared" si="40"/>
        <v>22.5</v>
      </c>
      <c r="AK203" s="28">
        <v>2.6103299388018645E-2</v>
      </c>
      <c r="AM203" s="27">
        <f t="shared" si="41"/>
        <v>22.5</v>
      </c>
      <c r="AN203" s="28" t="e">
        <v>#VALUE!</v>
      </c>
      <c r="AO203" s="28"/>
      <c r="AP203" s="97" t="e">
        <f t="shared" si="30"/>
        <v>#VALUE!</v>
      </c>
    </row>
    <row r="204" spans="2:42" ht="13.2" customHeight="1" x14ac:dyDescent="0.25">
      <c r="B204" s="27">
        <f t="shared" si="36"/>
        <v>22.625</v>
      </c>
      <c r="C204" s="28">
        <v>1.9349260946116813E-2</v>
      </c>
      <c r="E204" s="27">
        <f t="shared" si="37"/>
        <v>22.625</v>
      </c>
      <c r="F204" s="28">
        <v>2.0382134883744955E-2</v>
      </c>
      <c r="H204" s="27">
        <f t="shared" si="38"/>
        <v>22.625</v>
      </c>
      <c r="I204" s="28">
        <v>2.0918120559976137E-2</v>
      </c>
      <c r="K204" s="27">
        <f t="shared" si="39"/>
        <v>22.625</v>
      </c>
      <c r="L204" s="28">
        <v>2.0966581209615774E-2</v>
      </c>
      <c r="N204" s="97">
        <f t="shared" si="28"/>
        <v>-0.48460649639637393</v>
      </c>
      <c r="Q204" s="27">
        <f t="shared" si="31"/>
        <v>8.0499999999999812</v>
      </c>
      <c r="R204" s="89">
        <v>2.4487881554852667E-2</v>
      </c>
      <c r="T204" s="27">
        <f t="shared" si="32"/>
        <v>8.0499999999999812</v>
      </c>
      <c r="U204" s="28">
        <v>2.5640664278559343E-2</v>
      </c>
      <c r="W204" s="27">
        <f t="shared" si="33"/>
        <v>8.0499999999999812</v>
      </c>
      <c r="X204" s="28">
        <v>2.522242789609427E-2</v>
      </c>
      <c r="AA204" s="27">
        <f t="shared" si="34"/>
        <v>8.0499999999999812</v>
      </c>
      <c r="AB204" s="28">
        <v>2.4487881554852667E-2</v>
      </c>
      <c r="AD204" s="27">
        <f t="shared" si="35"/>
        <v>8.0499999999999812</v>
      </c>
      <c r="AE204" s="28">
        <v>2.4601256481289663E-2</v>
      </c>
      <c r="AG204" s="97">
        <f t="shared" si="29"/>
        <v>-1.1337492643699598</v>
      </c>
      <c r="AJ204" s="27">
        <f t="shared" si="40"/>
        <v>22.625</v>
      </c>
      <c r="AK204" s="28">
        <v>2.611030400229454E-2</v>
      </c>
      <c r="AM204" s="27">
        <f t="shared" si="41"/>
        <v>22.625</v>
      </c>
      <c r="AN204" s="28" t="e">
        <v>#VALUE!</v>
      </c>
      <c r="AO204" s="28"/>
      <c r="AP204" s="97" t="e">
        <f t="shared" si="30"/>
        <v>#VALUE!</v>
      </c>
    </row>
    <row r="205" spans="2:42" ht="13.2" customHeight="1" x14ac:dyDescent="0.25">
      <c r="B205" s="27">
        <f t="shared" si="36"/>
        <v>22.75</v>
      </c>
      <c r="C205" s="28">
        <v>1.9362266942036049E-2</v>
      </c>
      <c r="E205" s="27">
        <f t="shared" si="37"/>
        <v>22.75</v>
      </c>
      <c r="F205" s="28">
        <v>2.040984366392988E-2</v>
      </c>
      <c r="H205" s="27">
        <f t="shared" si="38"/>
        <v>22.75</v>
      </c>
      <c r="I205" s="28">
        <v>2.0924292680387174E-2</v>
      </c>
      <c r="K205" s="27">
        <f t="shared" si="39"/>
        <v>22.75</v>
      </c>
      <c r="L205" s="28">
        <v>2.0972626549763135E-2</v>
      </c>
      <c r="N205" s="97">
        <f t="shared" si="28"/>
        <v>-0.48333869375961208</v>
      </c>
      <c r="Q205" s="27">
        <f t="shared" si="31"/>
        <v>8.0999999999999819</v>
      </c>
      <c r="R205" s="89">
        <v>2.4524520014631977E-2</v>
      </c>
      <c r="T205" s="27">
        <f t="shared" si="32"/>
        <v>8.0999999999999819</v>
      </c>
      <c r="U205" s="28">
        <v>2.5703496651436231E-2</v>
      </c>
      <c r="W205" s="27">
        <f t="shared" si="33"/>
        <v>8.0999999999999819</v>
      </c>
      <c r="X205" s="28">
        <v>2.5304206527683285E-2</v>
      </c>
      <c r="AA205" s="27">
        <f t="shared" si="34"/>
        <v>8.0999999999999819</v>
      </c>
      <c r="AB205" s="28">
        <v>2.4524520014631977E-2</v>
      </c>
      <c r="AD205" s="27">
        <f t="shared" si="35"/>
        <v>8.0999999999999819</v>
      </c>
      <c r="AE205" s="28">
        <v>2.46362759764336E-2</v>
      </c>
      <c r="AG205" s="97">
        <f t="shared" si="29"/>
        <v>-1.1175596180162257</v>
      </c>
      <c r="AJ205" s="27">
        <f t="shared" si="40"/>
        <v>22.75</v>
      </c>
      <c r="AK205" s="28">
        <v>2.6117308616570422E-2</v>
      </c>
      <c r="AM205" s="27">
        <f t="shared" si="41"/>
        <v>22.75</v>
      </c>
      <c r="AN205" s="28" t="e">
        <v>#VALUE!</v>
      </c>
      <c r="AO205" s="28"/>
      <c r="AP205" s="97" t="e">
        <f t="shared" si="30"/>
        <v>#VALUE!</v>
      </c>
    </row>
    <row r="206" spans="2:42" ht="13.2" customHeight="1" x14ac:dyDescent="0.25">
      <c r="B206" s="27">
        <f t="shared" si="36"/>
        <v>22.875</v>
      </c>
      <c r="C206" s="28">
        <v>1.9375117194538858E-2</v>
      </c>
      <c r="E206" s="27">
        <f t="shared" si="37"/>
        <v>22.875</v>
      </c>
      <c r="F206" s="28">
        <v>2.0437552444114809E-2</v>
      </c>
      <c r="H206" s="27">
        <f t="shared" si="38"/>
        <v>22.875</v>
      </c>
      <c r="I206" s="28">
        <v>2.0930464800798215E-2</v>
      </c>
      <c r="K206" s="27">
        <f t="shared" si="39"/>
        <v>22.875</v>
      </c>
      <c r="L206" s="28">
        <v>2.0978671889910497E-2</v>
      </c>
      <c r="N206" s="97">
        <f t="shared" si="28"/>
        <v>-0.48207089112281554</v>
      </c>
      <c r="Q206" s="27">
        <f t="shared" si="31"/>
        <v>8.1499999999999826</v>
      </c>
      <c r="R206" s="89">
        <v>2.4561158474411291E-2</v>
      </c>
      <c r="T206" s="27">
        <f t="shared" si="32"/>
        <v>8.1499999999999826</v>
      </c>
      <c r="U206" s="28">
        <v>2.5766329024313122E-2</v>
      </c>
      <c r="W206" s="27">
        <f t="shared" si="33"/>
        <v>8.1499999999999826</v>
      </c>
      <c r="X206" s="28">
        <v>2.53859851592723E-2</v>
      </c>
      <c r="AA206" s="27">
        <f t="shared" si="34"/>
        <v>8.1499999999999826</v>
      </c>
      <c r="AB206" s="28">
        <v>2.4561158474411291E-2</v>
      </c>
      <c r="AD206" s="27">
        <f t="shared" si="35"/>
        <v>8.1499999999999826</v>
      </c>
      <c r="AE206" s="28">
        <v>2.4671295471577533E-2</v>
      </c>
      <c r="AG206" s="97">
        <f t="shared" si="29"/>
        <v>-1.1013699716624221</v>
      </c>
      <c r="AJ206" s="27">
        <f t="shared" si="40"/>
        <v>22.875</v>
      </c>
      <c r="AK206" s="28">
        <v>2.6124313230846307E-2</v>
      </c>
      <c r="AM206" s="27">
        <f t="shared" si="41"/>
        <v>22.875</v>
      </c>
      <c r="AN206" s="28" t="e">
        <v>#VALUE!</v>
      </c>
      <c r="AO206" s="28"/>
      <c r="AP206" s="97" t="e">
        <f t="shared" si="30"/>
        <v>#VALUE!</v>
      </c>
    </row>
    <row r="207" spans="2:42" ht="13.2" customHeight="1" x14ac:dyDescent="0.25">
      <c r="B207" s="27">
        <f t="shared" si="36"/>
        <v>23</v>
      </c>
      <c r="C207" s="28">
        <v>1.9387801671607124E-2</v>
      </c>
      <c r="E207" s="27">
        <f t="shared" si="37"/>
        <v>23</v>
      </c>
      <c r="F207" s="28">
        <v>2.0465261224299734E-2</v>
      </c>
      <c r="H207" s="27">
        <f t="shared" si="38"/>
        <v>23</v>
      </c>
      <c r="I207" s="28">
        <v>2.0936636921209249E-2</v>
      </c>
      <c r="K207" s="27">
        <f t="shared" si="39"/>
        <v>23</v>
      </c>
      <c r="L207" s="28">
        <v>2.0984717230057862E-2</v>
      </c>
      <c r="N207" s="97">
        <f t="shared" si="28"/>
        <v>-0.48080308848612308</v>
      </c>
      <c r="Q207" s="27">
        <f t="shared" si="31"/>
        <v>8.1999999999999833</v>
      </c>
      <c r="R207" s="89">
        <v>2.4597796934190602E-2</v>
      </c>
      <c r="T207" s="27">
        <f t="shared" si="32"/>
        <v>8.1999999999999833</v>
      </c>
      <c r="U207" s="28">
        <v>2.582916139719001E-2</v>
      </c>
      <c r="W207" s="27">
        <f t="shared" si="33"/>
        <v>8.1999999999999833</v>
      </c>
      <c r="X207" s="28">
        <v>2.5467763790861315E-2</v>
      </c>
      <c r="AA207" s="27">
        <f t="shared" si="34"/>
        <v>8.1999999999999833</v>
      </c>
      <c r="AB207" s="28">
        <v>2.4597796934190602E-2</v>
      </c>
      <c r="AD207" s="27">
        <f t="shared" si="35"/>
        <v>8.1999999999999833</v>
      </c>
      <c r="AE207" s="28">
        <v>2.4706314966721467E-2</v>
      </c>
      <c r="AG207" s="97">
        <f t="shared" si="29"/>
        <v>-1.0851803253086532</v>
      </c>
      <c r="AJ207" s="27">
        <f t="shared" si="40"/>
        <v>23</v>
      </c>
      <c r="AK207" s="28">
        <v>2.6131317845122199E-2</v>
      </c>
      <c r="AM207" s="27">
        <f t="shared" si="41"/>
        <v>23</v>
      </c>
      <c r="AN207" s="28" t="e">
        <v>#VALUE!</v>
      </c>
      <c r="AO207" s="28"/>
      <c r="AP207" s="97" t="e">
        <f t="shared" si="30"/>
        <v>#VALUE!</v>
      </c>
    </row>
    <row r="208" spans="2:42" ht="13.2" customHeight="1" x14ac:dyDescent="0.25">
      <c r="B208" s="27">
        <f t="shared" si="36"/>
        <v>23.125</v>
      </c>
      <c r="C208" s="28">
        <v>1.9400310558131205E-2</v>
      </c>
      <c r="E208" s="27">
        <f t="shared" si="37"/>
        <v>23.125</v>
      </c>
      <c r="F208" s="28">
        <v>2.0492970004484662E-2</v>
      </c>
      <c r="H208" s="27">
        <f t="shared" si="38"/>
        <v>23.125</v>
      </c>
      <c r="I208" s="28">
        <v>2.0942809041620287E-2</v>
      </c>
      <c r="K208" s="27">
        <f t="shared" si="39"/>
        <v>23.125</v>
      </c>
      <c r="L208" s="28">
        <v>2.0990762570205219E-2</v>
      </c>
      <c r="N208" s="97">
        <f t="shared" si="28"/>
        <v>-0.47953528584932653</v>
      </c>
      <c r="Q208" s="27">
        <f t="shared" si="31"/>
        <v>8.249999999999984</v>
      </c>
      <c r="R208" s="89">
        <v>2.4634435393969915E-2</v>
      </c>
      <c r="T208" s="27">
        <f t="shared" si="32"/>
        <v>8.249999999999984</v>
      </c>
      <c r="U208" s="28">
        <v>2.5891993770066898E-2</v>
      </c>
      <c r="W208" s="27">
        <f t="shared" si="33"/>
        <v>8.249999999999984</v>
      </c>
      <c r="X208" s="28">
        <v>2.554954242245033E-2</v>
      </c>
      <c r="AA208" s="27">
        <f t="shared" si="34"/>
        <v>8.249999999999984</v>
      </c>
      <c r="AB208" s="28">
        <v>2.4634435393969915E-2</v>
      </c>
      <c r="AD208" s="27">
        <f t="shared" si="35"/>
        <v>8.249999999999984</v>
      </c>
      <c r="AE208" s="28">
        <v>2.4741334461865404E-2</v>
      </c>
      <c r="AG208" s="97">
        <f t="shared" si="29"/>
        <v>-1.0689906789548842</v>
      </c>
      <c r="AJ208" s="27">
        <f t="shared" si="40"/>
        <v>23.125</v>
      </c>
      <c r="AK208" s="28">
        <v>2.6138322459398081E-2</v>
      </c>
      <c r="AM208" s="27">
        <f t="shared" si="41"/>
        <v>23.125</v>
      </c>
      <c r="AN208" s="28" t="e">
        <v>#VALUE!</v>
      </c>
      <c r="AO208" s="28"/>
      <c r="AP208" s="97" t="e">
        <f t="shared" si="30"/>
        <v>#VALUE!</v>
      </c>
    </row>
    <row r="209" spans="2:42" ht="13.2" customHeight="1" x14ac:dyDescent="0.25">
      <c r="B209" s="27">
        <f t="shared" si="36"/>
        <v>23.25</v>
      </c>
      <c r="C209" s="28">
        <v>1.9412634250079094E-2</v>
      </c>
      <c r="E209" s="27">
        <f t="shared" si="37"/>
        <v>23.25</v>
      </c>
      <c r="F209" s="28">
        <v>2.052067878466959E-2</v>
      </c>
      <c r="H209" s="27">
        <f t="shared" si="38"/>
        <v>23.25</v>
      </c>
      <c r="I209" s="28">
        <v>2.0948981162031331E-2</v>
      </c>
      <c r="K209" s="27">
        <f t="shared" si="39"/>
        <v>23.25</v>
      </c>
      <c r="L209" s="28">
        <v>2.0996807910352577E-2</v>
      </c>
      <c r="N209" s="97">
        <f t="shared" si="28"/>
        <v>-0.4782674832124606</v>
      </c>
      <c r="Q209" s="27">
        <f t="shared" si="31"/>
        <v>8.2999999999999847</v>
      </c>
      <c r="R209" s="89">
        <v>2.4671073853749226E-2</v>
      </c>
      <c r="T209" s="27">
        <f t="shared" si="32"/>
        <v>8.2999999999999847</v>
      </c>
      <c r="U209" s="28">
        <v>2.5954826142943786E-2</v>
      </c>
      <c r="W209" s="27">
        <f t="shared" si="33"/>
        <v>8.2999999999999847</v>
      </c>
      <c r="X209" s="28">
        <v>2.5631321054039344E-2</v>
      </c>
      <c r="AA209" s="27">
        <f t="shared" si="34"/>
        <v>8.2999999999999847</v>
      </c>
      <c r="AB209" s="28">
        <v>2.4671073853749226E-2</v>
      </c>
      <c r="AD209" s="27">
        <f t="shared" si="35"/>
        <v>8.2999999999999847</v>
      </c>
      <c r="AE209" s="28">
        <v>2.4776353957009337E-2</v>
      </c>
      <c r="AG209" s="97">
        <f t="shared" si="29"/>
        <v>-1.0528010326011152</v>
      </c>
      <c r="AJ209" s="27">
        <f t="shared" si="40"/>
        <v>23.25</v>
      </c>
      <c r="AK209" s="28">
        <v>2.6145327073673966E-2</v>
      </c>
      <c r="AM209" s="27">
        <f t="shared" si="41"/>
        <v>23.25</v>
      </c>
      <c r="AN209" s="28" t="e">
        <v>#VALUE!</v>
      </c>
      <c r="AO209" s="28"/>
      <c r="AP209" s="97" t="e">
        <f t="shared" si="30"/>
        <v>#VALUE!</v>
      </c>
    </row>
    <row r="210" spans="2:42" ht="13.2" customHeight="1" x14ac:dyDescent="0.25">
      <c r="B210" s="27">
        <f t="shared" si="36"/>
        <v>23.375</v>
      </c>
      <c r="C210" s="28">
        <v>1.9424763348852628E-2</v>
      </c>
      <c r="E210" s="27">
        <f t="shared" si="37"/>
        <v>23.375</v>
      </c>
      <c r="F210" s="28">
        <v>2.0548387564854512E-2</v>
      </c>
      <c r="H210" s="27">
        <f t="shared" si="38"/>
        <v>23.375</v>
      </c>
      <c r="I210" s="28">
        <v>2.0955153282442365E-2</v>
      </c>
      <c r="K210" s="27">
        <f t="shared" si="39"/>
        <v>23.375</v>
      </c>
      <c r="L210" s="28">
        <v>2.1002853250499942E-2</v>
      </c>
      <c r="N210" s="97">
        <f t="shared" si="28"/>
        <v>-0.47699968057576814</v>
      </c>
      <c r="Q210" s="27">
        <f t="shared" si="31"/>
        <v>8.3499999999999854</v>
      </c>
      <c r="R210" s="89">
        <v>2.470771231352854E-2</v>
      </c>
      <c r="T210" s="27">
        <f t="shared" si="32"/>
        <v>8.3499999999999854</v>
      </c>
      <c r="U210" s="28">
        <v>2.6017658515820673E-2</v>
      </c>
      <c r="W210" s="27">
        <f t="shared" si="33"/>
        <v>8.3499999999999854</v>
      </c>
      <c r="X210" s="28">
        <v>2.5713099685628359E-2</v>
      </c>
      <c r="AA210" s="27">
        <f t="shared" si="34"/>
        <v>8.3499999999999854</v>
      </c>
      <c r="AB210" s="28">
        <v>2.470771231352854E-2</v>
      </c>
      <c r="AD210" s="27">
        <f t="shared" si="35"/>
        <v>8.3499999999999854</v>
      </c>
      <c r="AE210" s="28">
        <v>2.4811373452153274E-2</v>
      </c>
      <c r="AG210" s="97">
        <f t="shared" si="29"/>
        <v>-1.0366113862473463</v>
      </c>
      <c r="AJ210" s="27">
        <f t="shared" si="40"/>
        <v>23.375</v>
      </c>
      <c r="AK210" s="28">
        <v>2.6152331687949851E-2</v>
      </c>
      <c r="AM210" s="27">
        <f t="shared" si="41"/>
        <v>23.375</v>
      </c>
      <c r="AN210" s="28" t="e">
        <v>#VALUE!</v>
      </c>
      <c r="AO210" s="28"/>
      <c r="AP210" s="97" t="e">
        <f t="shared" si="30"/>
        <v>#VALUE!</v>
      </c>
    </row>
    <row r="211" spans="2:42" ht="13.2" customHeight="1" x14ac:dyDescent="0.25">
      <c r="B211" s="27">
        <f t="shared" si="36"/>
        <v>23.5</v>
      </c>
      <c r="C211" s="28">
        <v>1.9436688655823809E-2</v>
      </c>
      <c r="E211" s="27">
        <f t="shared" si="37"/>
        <v>23.5</v>
      </c>
      <c r="F211" s="28">
        <v>2.0576096345039437E-2</v>
      </c>
      <c r="H211" s="27">
        <f t="shared" si="38"/>
        <v>23.5</v>
      </c>
      <c r="I211" s="28">
        <v>2.0961325402853406E-2</v>
      </c>
      <c r="K211" s="27">
        <f t="shared" si="39"/>
        <v>23.5</v>
      </c>
      <c r="L211" s="28">
        <v>2.1008898590647303E-2</v>
      </c>
      <c r="N211" s="97">
        <f t="shared" si="28"/>
        <v>-0.47573187793897159</v>
      </c>
      <c r="Q211" s="27">
        <f t="shared" si="31"/>
        <v>8.3999999999999861</v>
      </c>
      <c r="R211" s="89">
        <v>2.474435077330785E-2</v>
      </c>
      <c r="T211" s="27">
        <f t="shared" si="32"/>
        <v>8.3999999999999861</v>
      </c>
      <c r="U211" s="28">
        <v>2.6080490888697565E-2</v>
      </c>
      <c r="W211" s="27">
        <f t="shared" si="33"/>
        <v>8.3999999999999861</v>
      </c>
      <c r="X211" s="28">
        <v>2.5794878317217371E-2</v>
      </c>
      <c r="AA211" s="27">
        <f t="shared" si="34"/>
        <v>8.3999999999999861</v>
      </c>
      <c r="AB211" s="28">
        <v>2.474435077330785E-2</v>
      </c>
      <c r="AD211" s="27">
        <f t="shared" si="35"/>
        <v>8.3999999999999861</v>
      </c>
      <c r="AE211" s="28">
        <v>2.4846392947297208E-2</v>
      </c>
      <c r="AG211" s="97">
        <f t="shared" si="29"/>
        <v>-1.0204217398935775</v>
      </c>
      <c r="AJ211" s="27">
        <f t="shared" si="40"/>
        <v>23.5</v>
      </c>
      <c r="AK211" s="28">
        <v>2.6159336302225732E-2</v>
      </c>
      <c r="AM211" s="27">
        <f t="shared" si="41"/>
        <v>23.5</v>
      </c>
      <c r="AN211" s="28" t="e">
        <v>#VALUE!</v>
      </c>
      <c r="AO211" s="28"/>
      <c r="AP211" s="97" t="e">
        <f t="shared" si="30"/>
        <v>#VALUE!</v>
      </c>
    </row>
    <row r="212" spans="2:42" ht="13.2" customHeight="1" x14ac:dyDescent="0.25">
      <c r="B212" s="27">
        <f t="shared" si="36"/>
        <v>23.625</v>
      </c>
      <c r="C212" s="28">
        <v>1.9448401167044601E-2</v>
      </c>
      <c r="E212" s="27">
        <f t="shared" si="37"/>
        <v>23.625</v>
      </c>
      <c r="F212" s="28">
        <v>2.0603805125224358E-2</v>
      </c>
      <c r="H212" s="27">
        <f t="shared" si="38"/>
        <v>23.625</v>
      </c>
      <c r="I212" s="28">
        <v>2.096749752326444E-2</v>
      </c>
      <c r="K212" s="27">
        <f t="shared" si="39"/>
        <v>23.625</v>
      </c>
      <c r="L212" s="28">
        <v>2.1014943930794665E-2</v>
      </c>
      <c r="N212" s="97">
        <f t="shared" si="28"/>
        <v>-0.47446407530224444</v>
      </c>
      <c r="Q212" s="27">
        <f t="shared" si="31"/>
        <v>8.4499999999999869</v>
      </c>
      <c r="R212" s="89">
        <v>2.4780989233087164E-2</v>
      </c>
      <c r="T212" s="27">
        <f t="shared" si="32"/>
        <v>8.4499999999999869</v>
      </c>
      <c r="U212" s="28">
        <v>2.6143323261574453E-2</v>
      </c>
      <c r="W212" s="27">
        <f t="shared" si="33"/>
        <v>8.4499999999999869</v>
      </c>
      <c r="X212" s="28">
        <v>2.5876656948806386E-2</v>
      </c>
      <c r="AA212" s="27">
        <f t="shared" si="34"/>
        <v>8.4499999999999869</v>
      </c>
      <c r="AB212" s="28">
        <v>2.4780989233087164E-2</v>
      </c>
      <c r="AD212" s="27">
        <f t="shared" si="35"/>
        <v>8.4499999999999869</v>
      </c>
      <c r="AE212" s="28">
        <v>2.4881412442441141E-2</v>
      </c>
      <c r="AG212" s="97">
        <f t="shared" si="29"/>
        <v>-1.0042320935397739</v>
      </c>
      <c r="AJ212" s="27">
        <f t="shared" si="40"/>
        <v>23.625</v>
      </c>
      <c r="AK212" s="28">
        <v>2.6166340916501624E-2</v>
      </c>
      <c r="AM212" s="27">
        <f t="shared" si="41"/>
        <v>23.625</v>
      </c>
      <c r="AN212" s="28" t="e">
        <v>#VALUE!</v>
      </c>
      <c r="AO212" s="28"/>
      <c r="AP212" s="97" t="e">
        <f t="shared" si="30"/>
        <v>#VALUE!</v>
      </c>
    </row>
    <row r="213" spans="2:42" ht="13.2" customHeight="1" x14ac:dyDescent="0.25">
      <c r="B213" s="27">
        <f t="shared" si="36"/>
        <v>23.75</v>
      </c>
      <c r="C213" s="28">
        <v>1.945989206812377E-2</v>
      </c>
      <c r="E213" s="27">
        <f t="shared" si="37"/>
        <v>23.75</v>
      </c>
      <c r="F213" s="28">
        <v>2.063151390540929E-2</v>
      </c>
      <c r="H213" s="27">
        <f t="shared" si="38"/>
        <v>23.75</v>
      </c>
      <c r="I213" s="28">
        <v>2.0973669643675481E-2</v>
      </c>
      <c r="K213" s="27">
        <f t="shared" si="39"/>
        <v>23.75</v>
      </c>
      <c r="L213" s="28">
        <v>2.1020989270942026E-2</v>
      </c>
      <c r="N213" s="97">
        <f t="shared" si="28"/>
        <v>-0.47319627266544789</v>
      </c>
      <c r="Q213" s="27">
        <f t="shared" si="31"/>
        <v>8.4999999999999876</v>
      </c>
      <c r="R213" s="89">
        <v>2.4817627692866474E-2</v>
      </c>
      <c r="T213" s="27">
        <f t="shared" si="32"/>
        <v>8.4999999999999876</v>
      </c>
      <c r="U213" s="28">
        <v>2.620615563445134E-2</v>
      </c>
      <c r="W213" s="27">
        <f t="shared" si="33"/>
        <v>8.4999999999999876</v>
      </c>
      <c r="X213" s="28">
        <v>2.59584355803954E-2</v>
      </c>
      <c r="AA213" s="27">
        <f t="shared" si="34"/>
        <v>8.4999999999999876</v>
      </c>
      <c r="AB213" s="28">
        <v>2.4817627692866474E-2</v>
      </c>
      <c r="AD213" s="27">
        <f t="shared" si="35"/>
        <v>8.4999999999999876</v>
      </c>
      <c r="AE213" s="28">
        <v>2.4916431937585078E-2</v>
      </c>
      <c r="AG213" s="97">
        <f t="shared" si="29"/>
        <v>-0.98804244718603962</v>
      </c>
      <c r="AJ213" s="27">
        <f t="shared" si="40"/>
        <v>23.75</v>
      </c>
      <c r="AK213" s="28">
        <v>2.6173345530777509E-2</v>
      </c>
      <c r="AM213" s="27">
        <f t="shared" si="41"/>
        <v>23.75</v>
      </c>
      <c r="AN213" s="28" t="e">
        <v>#VALUE!</v>
      </c>
      <c r="AO213" s="28"/>
      <c r="AP213" s="97" t="e">
        <f t="shared" si="30"/>
        <v>#VALUE!</v>
      </c>
    </row>
    <row r="214" spans="2:42" ht="13.2" customHeight="1" x14ac:dyDescent="0.25">
      <c r="B214" s="27">
        <f t="shared" si="36"/>
        <v>23.875</v>
      </c>
      <c r="C214" s="28">
        <v>1.9471152729264658E-2</v>
      </c>
      <c r="E214" s="27">
        <f t="shared" si="37"/>
        <v>23.875</v>
      </c>
      <c r="F214" s="28">
        <v>2.0659222685594208E-2</v>
      </c>
      <c r="H214" s="27">
        <f t="shared" si="38"/>
        <v>23.875</v>
      </c>
      <c r="I214" s="28">
        <v>2.0979841764086519E-2</v>
      </c>
      <c r="K214" s="27">
        <f t="shared" si="39"/>
        <v>23.875</v>
      </c>
      <c r="L214" s="28">
        <v>2.1027034611089387E-2</v>
      </c>
      <c r="N214" s="97">
        <f t="shared" si="28"/>
        <v>-0.47192847002868604</v>
      </c>
      <c r="Q214" s="27">
        <f t="shared" si="31"/>
        <v>8.5499999999999883</v>
      </c>
      <c r="R214" s="89">
        <v>2.4854266152645785E-2</v>
      </c>
      <c r="T214" s="27">
        <f t="shared" si="32"/>
        <v>8.5499999999999883</v>
      </c>
      <c r="U214" s="28">
        <v>2.628492908404189E-2</v>
      </c>
      <c r="W214" s="27">
        <f t="shared" si="33"/>
        <v>8.5499999999999883</v>
      </c>
      <c r="X214" s="28">
        <v>2.6040214211984415E-2</v>
      </c>
      <c r="AA214" s="27">
        <f t="shared" si="34"/>
        <v>8.5499999999999883</v>
      </c>
      <c r="AB214" s="28">
        <v>2.4854266152645785E-2</v>
      </c>
      <c r="AD214" s="27">
        <f t="shared" si="35"/>
        <v>8.5499999999999883</v>
      </c>
      <c r="AE214" s="28">
        <v>2.4951451432729012E-2</v>
      </c>
      <c r="AG214" s="97">
        <f t="shared" si="29"/>
        <v>-0.97185280083227077</v>
      </c>
      <c r="AJ214" s="27">
        <f t="shared" si="40"/>
        <v>23.875</v>
      </c>
      <c r="AK214" s="28">
        <v>2.6180350145053394E-2</v>
      </c>
      <c r="AM214" s="27">
        <f t="shared" si="41"/>
        <v>23.875</v>
      </c>
      <c r="AN214" s="28" t="e">
        <v>#VALUE!</v>
      </c>
      <c r="AO214" s="28"/>
      <c r="AP214" s="97" t="e">
        <f t="shared" si="30"/>
        <v>#VALUE!</v>
      </c>
    </row>
    <row r="215" spans="2:42" ht="13.2" customHeight="1" x14ac:dyDescent="0.25">
      <c r="B215" s="27">
        <f t="shared" si="36"/>
        <v>24</v>
      </c>
      <c r="C215" s="28">
        <v>1.9482174700458054E-2</v>
      </c>
      <c r="E215" s="27">
        <f t="shared" si="37"/>
        <v>24</v>
      </c>
      <c r="F215" s="28">
        <v>2.068693146577914E-2</v>
      </c>
      <c r="H215" s="27">
        <f t="shared" si="38"/>
        <v>24</v>
      </c>
      <c r="I215" s="28">
        <v>2.0986013884497556E-2</v>
      </c>
      <c r="K215" s="27">
        <f t="shared" si="39"/>
        <v>24</v>
      </c>
      <c r="L215" s="28">
        <v>2.1033079951236749E-2</v>
      </c>
      <c r="N215" s="97">
        <f t="shared" ref="N215:N278" si="42">(I215-L215)*100*100</f>
        <v>-0.47066066739192419</v>
      </c>
      <c r="Q215" s="27">
        <f t="shared" si="31"/>
        <v>8.599999999999989</v>
      </c>
      <c r="R215" s="89">
        <v>2.4890904612425099E-2</v>
      </c>
      <c r="T215" s="27">
        <f t="shared" si="32"/>
        <v>8.599999999999989</v>
      </c>
      <c r="U215" s="28">
        <v>2.6368919613284192E-2</v>
      </c>
      <c r="W215" s="27">
        <f t="shared" si="33"/>
        <v>8.599999999999989</v>
      </c>
      <c r="X215" s="28">
        <v>2.612199284357343E-2</v>
      </c>
      <c r="AA215" s="27">
        <f t="shared" si="34"/>
        <v>8.599999999999989</v>
      </c>
      <c r="AB215" s="28">
        <v>2.4890904612425099E-2</v>
      </c>
      <c r="AD215" s="27">
        <f t="shared" si="35"/>
        <v>8.599999999999989</v>
      </c>
      <c r="AE215" s="28">
        <v>2.4986470927872949E-2</v>
      </c>
      <c r="AG215" s="97">
        <f t="shared" ref="AG215:AG278" si="43">(AB215-AE215)*100*100</f>
        <v>-0.95566315447850192</v>
      </c>
      <c r="AJ215" s="27">
        <f t="shared" si="40"/>
        <v>24</v>
      </c>
      <c r="AK215" s="28">
        <v>2.6187354759329276E-2</v>
      </c>
      <c r="AM215" s="27">
        <f t="shared" si="41"/>
        <v>24</v>
      </c>
      <c r="AN215" s="28" t="e">
        <v>#VALUE!</v>
      </c>
      <c r="AO215" s="28"/>
      <c r="AP215" s="97" t="e">
        <f t="shared" ref="AP215:AP278" si="44">(AK215-AN215)*100*100</f>
        <v>#VALUE!</v>
      </c>
    </row>
    <row r="216" spans="2:42" ht="13.2" customHeight="1" x14ac:dyDescent="0.25">
      <c r="B216" s="27">
        <f t="shared" si="36"/>
        <v>24.125</v>
      </c>
      <c r="C216" s="28">
        <v>1.9492949706824445E-2</v>
      </c>
      <c r="E216" s="27">
        <f t="shared" si="37"/>
        <v>24.125</v>
      </c>
      <c r="F216" s="28">
        <v>2.0714640245964065E-2</v>
      </c>
      <c r="H216" s="27">
        <f t="shared" si="38"/>
        <v>24.125</v>
      </c>
      <c r="I216" s="28">
        <v>2.0992186004908597E-2</v>
      </c>
      <c r="K216" s="27">
        <f t="shared" si="39"/>
        <v>24.125</v>
      </c>
      <c r="L216" s="28">
        <v>2.103912529138411E-2</v>
      </c>
      <c r="N216" s="97">
        <f t="shared" si="42"/>
        <v>-0.46939286475512765</v>
      </c>
      <c r="Q216" s="27">
        <f t="shared" ref="Q216:Q279" si="45">Q215+0.05</f>
        <v>8.6499999999999897</v>
      </c>
      <c r="R216" s="89">
        <v>2.4927543072204409E-2</v>
      </c>
      <c r="T216" s="27">
        <f t="shared" ref="T216:T279" si="46">T215+0.05</f>
        <v>8.6499999999999897</v>
      </c>
      <c r="U216" s="28">
        <v>2.6452910142526494E-2</v>
      </c>
      <c r="W216" s="27">
        <f t="shared" ref="W216:W279" si="47">W215+0.05</f>
        <v>8.6499999999999897</v>
      </c>
      <c r="X216" s="28">
        <v>2.6203771475162445E-2</v>
      </c>
      <c r="AA216" s="27">
        <f t="shared" ref="AA216:AA279" si="48">AA215+0.05</f>
        <v>8.6499999999999897</v>
      </c>
      <c r="AB216" s="28">
        <v>2.4927543072204409E-2</v>
      </c>
      <c r="AD216" s="27">
        <f t="shared" ref="AD216:AD279" si="49">AD215+0.05</f>
        <v>8.6499999999999897</v>
      </c>
      <c r="AE216" s="28">
        <v>2.5021490423016882E-2</v>
      </c>
      <c r="AG216" s="97">
        <f t="shared" si="43"/>
        <v>-0.93947350812473296</v>
      </c>
      <c r="AJ216" s="27">
        <f t="shared" si="40"/>
        <v>24.125</v>
      </c>
      <c r="AK216" s="28">
        <v>2.6194359373605154E-2</v>
      </c>
      <c r="AM216" s="27">
        <f t="shared" si="41"/>
        <v>24.125</v>
      </c>
      <c r="AN216" s="28" t="e">
        <v>#VALUE!</v>
      </c>
      <c r="AO216" s="28"/>
      <c r="AP216" s="97" t="e">
        <f t="shared" si="44"/>
        <v>#VALUE!</v>
      </c>
    </row>
    <row r="217" spans="2:42" ht="13.2" customHeight="1" x14ac:dyDescent="0.25">
      <c r="B217" s="27">
        <f t="shared" ref="B217:B280" si="50">B216+0.125</f>
        <v>24.25</v>
      </c>
      <c r="C217" s="28">
        <v>1.9503469644100407E-2</v>
      </c>
      <c r="E217" s="27">
        <f t="shared" ref="E217:E280" si="51">E216+0.125</f>
        <v>24.25</v>
      </c>
      <c r="F217" s="28">
        <v>2.0742349026148989E-2</v>
      </c>
      <c r="H217" s="27">
        <f t="shared" ref="H217:H280" si="52">H216+0.125</f>
        <v>24.25</v>
      </c>
      <c r="I217" s="28">
        <v>2.0998358125319635E-2</v>
      </c>
      <c r="K217" s="27">
        <f t="shared" ref="K217:K280" si="53">K216+0.125</f>
        <v>24.25</v>
      </c>
      <c r="L217" s="28">
        <v>2.1045170631531468E-2</v>
      </c>
      <c r="N217" s="97">
        <f t="shared" si="42"/>
        <v>-0.4681250621183311</v>
      </c>
      <c r="Q217" s="27">
        <f t="shared" si="45"/>
        <v>8.6999999999999904</v>
      </c>
      <c r="R217" s="89">
        <v>2.4964181531983723E-2</v>
      </c>
      <c r="T217" s="27">
        <f t="shared" si="46"/>
        <v>8.6999999999999904</v>
      </c>
      <c r="U217" s="28">
        <v>2.6536900671768796E-2</v>
      </c>
      <c r="W217" s="27">
        <f t="shared" si="47"/>
        <v>8.6999999999999904</v>
      </c>
      <c r="X217" s="28">
        <v>2.628555010675146E-2</v>
      </c>
      <c r="AA217" s="27">
        <f t="shared" si="48"/>
        <v>8.6999999999999904</v>
      </c>
      <c r="AB217" s="28">
        <v>2.4964181531983723E-2</v>
      </c>
      <c r="AD217" s="27">
        <f t="shared" si="49"/>
        <v>8.6999999999999904</v>
      </c>
      <c r="AE217" s="28">
        <v>2.5056509918160816E-2</v>
      </c>
      <c r="AG217" s="97">
        <f t="shared" si="43"/>
        <v>-0.92328386177092936</v>
      </c>
      <c r="AJ217" s="27">
        <f t="shared" ref="AJ217:AJ280" si="54">AJ216+0.125</f>
        <v>24.25</v>
      </c>
      <c r="AK217" s="28">
        <v>2.6201363987881046E-2</v>
      </c>
      <c r="AM217" s="27">
        <f t="shared" ref="AM217:AM280" si="55">AM216+0.125</f>
        <v>24.25</v>
      </c>
      <c r="AN217" s="28" t="e">
        <v>#VALUE!</v>
      </c>
      <c r="AO217" s="28"/>
      <c r="AP217" s="97" t="e">
        <f t="shared" si="44"/>
        <v>#VALUE!</v>
      </c>
    </row>
    <row r="218" spans="2:42" ht="13.2" customHeight="1" x14ac:dyDescent="0.25">
      <c r="B218" s="27">
        <f t="shared" si="50"/>
        <v>24.375</v>
      </c>
      <c r="C218" s="28">
        <v>1.9513726574263812E-2</v>
      </c>
      <c r="E218" s="27">
        <f t="shared" si="51"/>
        <v>24.375</v>
      </c>
      <c r="F218" s="28">
        <v>2.0770057806333911E-2</v>
      </c>
      <c r="H218" s="27">
        <f t="shared" si="52"/>
        <v>24.375</v>
      </c>
      <c r="I218" s="28">
        <v>2.1004530245730672E-2</v>
      </c>
      <c r="K218" s="27">
        <f t="shared" si="53"/>
        <v>24.375</v>
      </c>
      <c r="L218" s="28">
        <v>2.1051215971678829E-2</v>
      </c>
      <c r="N218" s="97">
        <f t="shared" si="42"/>
        <v>-0.46685725948156925</v>
      </c>
      <c r="Q218" s="27">
        <f t="shared" si="45"/>
        <v>8.7499999999999911</v>
      </c>
      <c r="R218" s="89">
        <v>2.5000819991763033E-2</v>
      </c>
      <c r="T218" s="27">
        <f t="shared" si="46"/>
        <v>8.7499999999999911</v>
      </c>
      <c r="U218" s="28">
        <v>2.6620891201011097E-2</v>
      </c>
      <c r="W218" s="27">
        <f t="shared" si="47"/>
        <v>8.7499999999999911</v>
      </c>
      <c r="X218" s="28">
        <v>2.6367328738340474E-2</v>
      </c>
      <c r="AA218" s="27">
        <f t="shared" si="48"/>
        <v>8.7499999999999911</v>
      </c>
      <c r="AB218" s="28">
        <v>2.5000819991763033E-2</v>
      </c>
      <c r="AD218" s="27">
        <f t="shared" si="49"/>
        <v>8.7499999999999911</v>
      </c>
      <c r="AE218" s="28">
        <v>2.5091529413304753E-2</v>
      </c>
      <c r="AG218" s="97">
        <f t="shared" si="43"/>
        <v>-0.90709421541719515</v>
      </c>
      <c r="AJ218" s="27">
        <f t="shared" si="54"/>
        <v>24.375</v>
      </c>
      <c r="AK218" s="28">
        <v>2.6208368602156928E-2</v>
      </c>
      <c r="AM218" s="27">
        <f t="shared" si="55"/>
        <v>24.375</v>
      </c>
      <c r="AN218" s="28" t="e">
        <v>#VALUE!</v>
      </c>
      <c r="AO218" s="28"/>
      <c r="AP218" s="97" t="e">
        <f t="shared" si="44"/>
        <v>#VALUE!</v>
      </c>
    </row>
    <row r="219" spans="2:42" ht="13.2" customHeight="1" x14ac:dyDescent="0.25">
      <c r="B219" s="27">
        <f t="shared" si="50"/>
        <v>24.5</v>
      </c>
      <c r="C219" s="28">
        <v>1.9523712721292996E-2</v>
      </c>
      <c r="E219" s="27">
        <f t="shared" si="51"/>
        <v>24.5</v>
      </c>
      <c r="F219" s="28">
        <v>2.0797766586518839E-2</v>
      </c>
      <c r="H219" s="27">
        <f t="shared" si="52"/>
        <v>24.5</v>
      </c>
      <c r="I219" s="28">
        <v>2.1010702366141713E-2</v>
      </c>
      <c r="K219" s="27">
        <f t="shared" si="53"/>
        <v>24.5</v>
      </c>
      <c r="L219" s="28">
        <v>2.1057261311826198E-2</v>
      </c>
      <c r="N219" s="97">
        <f t="shared" si="42"/>
        <v>-0.4655894568448421</v>
      </c>
      <c r="Q219" s="27">
        <f t="shared" si="45"/>
        <v>8.7999999999999918</v>
      </c>
      <c r="R219" s="89">
        <v>2.509139376943529E-2</v>
      </c>
      <c r="T219" s="27">
        <f t="shared" si="46"/>
        <v>8.7999999999999918</v>
      </c>
      <c r="U219" s="28">
        <v>2.6704881730253399E-2</v>
      </c>
      <c r="W219" s="27">
        <f t="shared" si="47"/>
        <v>8.7999999999999918</v>
      </c>
      <c r="X219" s="28">
        <v>2.6449647821035045E-2</v>
      </c>
      <c r="AA219" s="27">
        <f t="shared" si="48"/>
        <v>8.7999999999999918</v>
      </c>
      <c r="AB219" s="28">
        <v>2.509139376943529E-2</v>
      </c>
      <c r="AD219" s="27">
        <f t="shared" si="49"/>
        <v>8.7999999999999918</v>
      </c>
      <c r="AE219" s="28">
        <v>2.5182769107838562E-2</v>
      </c>
      <c r="AG219" s="97">
        <f t="shared" si="43"/>
        <v>-0.91375338403271855</v>
      </c>
      <c r="AJ219" s="27">
        <f t="shared" si="54"/>
        <v>24.5</v>
      </c>
      <c r="AK219" s="28">
        <v>2.6215373216432816E-2</v>
      </c>
      <c r="AM219" s="27">
        <f t="shared" si="55"/>
        <v>24.5</v>
      </c>
      <c r="AN219" s="28" t="e">
        <v>#VALUE!</v>
      </c>
      <c r="AO219" s="28"/>
      <c r="AP219" s="97" t="e">
        <f t="shared" si="44"/>
        <v>#VALUE!</v>
      </c>
    </row>
    <row r="220" spans="2:42" ht="13.2" customHeight="1" x14ac:dyDescent="0.25">
      <c r="B220" s="27">
        <f t="shared" si="50"/>
        <v>24.625</v>
      </c>
      <c r="C220" s="28">
        <v>1.9533420467055043E-2</v>
      </c>
      <c r="E220" s="27">
        <f t="shared" si="51"/>
        <v>24.625</v>
      </c>
      <c r="F220" s="28">
        <v>2.0825475366703761E-2</v>
      </c>
      <c r="H220" s="27">
        <f t="shared" si="52"/>
        <v>24.625</v>
      </c>
      <c r="I220" s="28">
        <v>2.1016874486552751E-2</v>
      </c>
      <c r="K220" s="27">
        <f t="shared" si="53"/>
        <v>24.625</v>
      </c>
      <c r="L220" s="28">
        <v>2.1063306651973562E-2</v>
      </c>
      <c r="N220" s="97">
        <f t="shared" si="42"/>
        <v>-0.46432165420811494</v>
      </c>
      <c r="Q220" s="27">
        <f t="shared" si="45"/>
        <v>8.8499999999999925</v>
      </c>
      <c r="R220" s="89">
        <v>2.5198340768610775E-2</v>
      </c>
      <c r="T220" s="27">
        <f t="shared" si="46"/>
        <v>8.8499999999999925</v>
      </c>
      <c r="U220" s="28">
        <v>2.6788872259495698E-2</v>
      </c>
      <c r="W220" s="27">
        <f t="shared" si="47"/>
        <v>8.8499999999999925</v>
      </c>
      <c r="X220" s="28">
        <v>2.6532130969243804E-2</v>
      </c>
      <c r="AA220" s="27">
        <f t="shared" si="48"/>
        <v>8.8499999999999925</v>
      </c>
      <c r="AB220" s="28">
        <v>2.5198340768610775E-2</v>
      </c>
      <c r="AD220" s="27">
        <f t="shared" si="49"/>
        <v>8.8499999999999925</v>
      </c>
      <c r="AE220" s="28">
        <v>2.5291075648615737E-2</v>
      </c>
      <c r="AG220" s="97">
        <f t="shared" si="43"/>
        <v>-0.92734880004961828</v>
      </c>
      <c r="AJ220" s="27">
        <f t="shared" si="54"/>
        <v>24.625</v>
      </c>
      <c r="AK220" s="28">
        <v>2.6222377830708701E-2</v>
      </c>
      <c r="AM220" s="27">
        <f t="shared" si="55"/>
        <v>24.625</v>
      </c>
      <c r="AN220" s="28" t="e">
        <v>#VALUE!</v>
      </c>
      <c r="AO220" s="28"/>
      <c r="AP220" s="97" t="e">
        <f t="shared" si="44"/>
        <v>#VALUE!</v>
      </c>
    </row>
    <row r="221" spans="2:42" ht="13.2" customHeight="1" x14ac:dyDescent="0.25">
      <c r="B221" s="27">
        <f t="shared" si="50"/>
        <v>24.75</v>
      </c>
      <c r="C221" s="28">
        <v>1.954284234731871E-2</v>
      </c>
      <c r="E221" s="27">
        <f t="shared" si="51"/>
        <v>24.75</v>
      </c>
      <c r="F221" s="28">
        <v>2.0853184146888696E-2</v>
      </c>
      <c r="H221" s="27">
        <f t="shared" si="52"/>
        <v>24.75</v>
      </c>
      <c r="I221" s="28">
        <v>2.1023046606963785E-2</v>
      </c>
      <c r="K221" s="27">
        <f t="shared" si="53"/>
        <v>24.75</v>
      </c>
      <c r="L221" s="28">
        <v>2.1069351992120917E-2</v>
      </c>
      <c r="N221" s="97">
        <f t="shared" si="42"/>
        <v>-0.4630538515713184</v>
      </c>
      <c r="Q221" s="27">
        <f t="shared" si="45"/>
        <v>8.8999999999999932</v>
      </c>
      <c r="R221" s="89">
        <v>2.5305287767786261E-2</v>
      </c>
      <c r="T221" s="27">
        <f t="shared" si="46"/>
        <v>8.8999999999999932</v>
      </c>
      <c r="U221" s="28">
        <v>2.6872862788737999E-2</v>
      </c>
      <c r="W221" s="27">
        <f t="shared" si="47"/>
        <v>8.8999999999999932</v>
      </c>
      <c r="X221" s="28">
        <v>2.6614614117452563E-2</v>
      </c>
      <c r="AA221" s="27">
        <f t="shared" si="48"/>
        <v>8.8999999999999932</v>
      </c>
      <c r="AB221" s="28">
        <v>2.5305287767786261E-2</v>
      </c>
      <c r="AD221" s="27">
        <f t="shared" si="49"/>
        <v>8.8999999999999932</v>
      </c>
      <c r="AE221" s="28">
        <v>2.5399382189392913E-2</v>
      </c>
      <c r="AG221" s="97">
        <f t="shared" si="43"/>
        <v>-0.94094421606651801</v>
      </c>
      <c r="AJ221" s="27">
        <f t="shared" si="54"/>
        <v>24.75</v>
      </c>
      <c r="AK221" s="28">
        <v>2.6229382444984586E-2</v>
      </c>
      <c r="AM221" s="27">
        <f t="shared" si="55"/>
        <v>24.75</v>
      </c>
      <c r="AN221" s="28" t="e">
        <v>#VALUE!</v>
      </c>
      <c r="AO221" s="28"/>
      <c r="AP221" s="97" t="e">
        <f t="shared" si="44"/>
        <v>#VALUE!</v>
      </c>
    </row>
    <row r="222" spans="2:42" ht="13.2" customHeight="1" x14ac:dyDescent="0.25">
      <c r="B222" s="27">
        <f t="shared" si="50"/>
        <v>24.875</v>
      </c>
      <c r="C222" s="28">
        <v>1.9551971047887574E-2</v>
      </c>
      <c r="E222" s="27">
        <f t="shared" si="51"/>
        <v>24.875</v>
      </c>
      <c r="F222" s="28">
        <v>2.0880892927073621E-2</v>
      </c>
      <c r="H222" s="27">
        <f t="shared" si="52"/>
        <v>24.875</v>
      </c>
      <c r="I222" s="28">
        <v>2.1029218727374826E-2</v>
      </c>
      <c r="K222" s="27">
        <f t="shared" si="53"/>
        <v>24.875</v>
      </c>
      <c r="L222" s="28">
        <v>2.1075397332268275E-2</v>
      </c>
      <c r="N222" s="97">
        <f t="shared" si="42"/>
        <v>-0.46178604893448716</v>
      </c>
      <c r="Q222" s="27">
        <f t="shared" si="45"/>
        <v>8.949999999999994</v>
      </c>
      <c r="R222" s="89">
        <v>2.5412234766961746E-2</v>
      </c>
      <c r="T222" s="27">
        <f t="shared" si="46"/>
        <v>8.949999999999994</v>
      </c>
      <c r="U222" s="28">
        <v>2.6956853317980301E-2</v>
      </c>
      <c r="W222" s="27">
        <f t="shared" si="47"/>
        <v>8.949999999999994</v>
      </c>
      <c r="X222" s="28">
        <v>2.6697097265661322E-2</v>
      </c>
      <c r="AA222" s="27">
        <f t="shared" si="48"/>
        <v>8.949999999999994</v>
      </c>
      <c r="AB222" s="28">
        <v>2.5412234766961746E-2</v>
      </c>
      <c r="AD222" s="27">
        <f t="shared" si="49"/>
        <v>8.949999999999994</v>
      </c>
      <c r="AE222" s="28">
        <v>2.5507688730170092E-2</v>
      </c>
      <c r="AG222" s="97">
        <f t="shared" si="43"/>
        <v>-0.95453963208345227</v>
      </c>
      <c r="AJ222" s="27">
        <f t="shared" si="54"/>
        <v>24.875</v>
      </c>
      <c r="AK222" s="28">
        <v>2.6236387059260471E-2</v>
      </c>
      <c r="AM222" s="27">
        <f t="shared" si="55"/>
        <v>24.875</v>
      </c>
      <c r="AN222" s="28" t="e">
        <v>#VALUE!</v>
      </c>
      <c r="AO222" s="28"/>
      <c r="AP222" s="97" t="e">
        <f t="shared" si="44"/>
        <v>#VALUE!</v>
      </c>
    </row>
    <row r="223" spans="2:42" ht="13.2" customHeight="1" x14ac:dyDescent="0.25">
      <c r="B223" s="27">
        <f t="shared" si="50"/>
        <v>25</v>
      </c>
      <c r="C223" s="28">
        <v>1.9560799400849121E-2</v>
      </c>
      <c r="E223" s="27">
        <f t="shared" si="51"/>
        <v>25</v>
      </c>
      <c r="F223" s="28">
        <v>2.0908601707258535E-2</v>
      </c>
      <c r="H223" s="27">
        <f t="shared" si="52"/>
        <v>25</v>
      </c>
      <c r="I223" s="28">
        <v>2.103539084778587E-2</v>
      </c>
      <c r="K223" s="27">
        <f t="shared" si="53"/>
        <v>25</v>
      </c>
      <c r="L223" s="28">
        <v>2.1081442672415632E-2</v>
      </c>
      <c r="N223" s="97">
        <f t="shared" si="42"/>
        <v>-0.46051824629762123</v>
      </c>
      <c r="Q223" s="27">
        <f t="shared" si="45"/>
        <v>8.9999999999999947</v>
      </c>
      <c r="R223" s="89">
        <v>2.5519181766137232E-2</v>
      </c>
      <c r="T223" s="27">
        <f t="shared" si="46"/>
        <v>8.9999999999999947</v>
      </c>
      <c r="U223" s="28">
        <v>2.7040843847222603E-2</v>
      </c>
      <c r="W223" s="27">
        <f t="shared" si="47"/>
        <v>8.9999999999999947</v>
      </c>
      <c r="X223" s="28">
        <v>2.6779580413870081E-2</v>
      </c>
      <c r="AA223" s="27">
        <f t="shared" si="48"/>
        <v>8.9999999999999947</v>
      </c>
      <c r="AB223" s="28">
        <v>2.5519181766137232E-2</v>
      </c>
      <c r="AD223" s="27">
        <f t="shared" si="49"/>
        <v>8.9999999999999947</v>
      </c>
      <c r="AE223" s="28">
        <v>2.5615995270947267E-2</v>
      </c>
      <c r="AG223" s="97">
        <f t="shared" si="43"/>
        <v>-0.968135048100352</v>
      </c>
      <c r="AJ223" s="27">
        <f t="shared" si="54"/>
        <v>25</v>
      </c>
      <c r="AK223" s="28">
        <v>2.6243391673536356E-2</v>
      </c>
      <c r="AM223" s="27">
        <f t="shared" si="55"/>
        <v>25</v>
      </c>
      <c r="AN223" s="28" t="e">
        <v>#VALUE!</v>
      </c>
      <c r="AO223" s="28"/>
      <c r="AP223" s="97" t="e">
        <f t="shared" si="44"/>
        <v>#VALUE!</v>
      </c>
    </row>
    <row r="224" spans="2:42" ht="13.2" customHeight="1" x14ac:dyDescent="0.25">
      <c r="B224" s="27">
        <f t="shared" si="50"/>
        <v>25.125</v>
      </c>
      <c r="C224" s="28">
        <v>1.9569323162211029E-2</v>
      </c>
      <c r="E224" s="27">
        <f t="shared" si="51"/>
        <v>25.125</v>
      </c>
      <c r="F224" s="28">
        <v>2.0927859152765051E-2</v>
      </c>
      <c r="H224" s="27">
        <f t="shared" si="52"/>
        <v>25.125</v>
      </c>
      <c r="I224" s="28">
        <v>2.1041562968196901E-2</v>
      </c>
      <c r="K224" s="27">
        <f t="shared" si="53"/>
        <v>25.125</v>
      </c>
      <c r="L224" s="28">
        <v>2.1087488012563001E-2</v>
      </c>
      <c r="N224" s="97">
        <f t="shared" si="42"/>
        <v>-0.45925044366099815</v>
      </c>
      <c r="Q224" s="27">
        <f t="shared" si="45"/>
        <v>9.0499999999999954</v>
      </c>
      <c r="R224" s="89">
        <v>2.5626128765312717E-2</v>
      </c>
      <c r="T224" s="27">
        <f t="shared" si="46"/>
        <v>9.0499999999999954</v>
      </c>
      <c r="U224" s="28">
        <v>2.7124834376464905E-2</v>
      </c>
      <c r="W224" s="27">
        <f t="shared" si="47"/>
        <v>9.0499999999999954</v>
      </c>
      <c r="X224" s="28">
        <v>2.686206356207884E-2</v>
      </c>
      <c r="AA224" s="27">
        <f t="shared" si="48"/>
        <v>9.0499999999999954</v>
      </c>
      <c r="AB224" s="28">
        <v>2.5626128765312717E-2</v>
      </c>
      <c r="AD224" s="27">
        <f t="shared" si="49"/>
        <v>9.0499999999999954</v>
      </c>
      <c r="AE224" s="28">
        <v>2.5724301811724446E-2</v>
      </c>
      <c r="AG224" s="97">
        <f t="shared" si="43"/>
        <v>-0.98173046411728637</v>
      </c>
      <c r="AJ224" s="27">
        <f t="shared" si="54"/>
        <v>25.125</v>
      </c>
      <c r="AK224" s="28">
        <v>2.6250396287812252E-2</v>
      </c>
      <c r="AM224" s="27">
        <f t="shared" si="55"/>
        <v>25.125</v>
      </c>
      <c r="AN224" s="28" t="e">
        <v>#VALUE!</v>
      </c>
      <c r="AO224" s="28"/>
      <c r="AP224" s="97" t="e">
        <f t="shared" si="44"/>
        <v>#VALUE!</v>
      </c>
    </row>
    <row r="225" spans="2:42" ht="13.2" customHeight="1" x14ac:dyDescent="0.25">
      <c r="B225" s="27">
        <f t="shared" si="50"/>
        <v>25.25</v>
      </c>
      <c r="C225" s="28">
        <v>1.9577558446647426E-2</v>
      </c>
      <c r="E225" s="27">
        <f t="shared" si="51"/>
        <v>25.25</v>
      </c>
      <c r="F225" s="28">
        <v>2.0945039819784045E-2</v>
      </c>
      <c r="H225" s="27">
        <f t="shared" si="52"/>
        <v>25.25</v>
      </c>
      <c r="I225" s="28">
        <v>2.1047735088607942E-2</v>
      </c>
      <c r="K225" s="27">
        <f t="shared" si="53"/>
        <v>25.25</v>
      </c>
      <c r="L225" s="28">
        <v>2.1093533352710359E-2</v>
      </c>
      <c r="N225" s="97">
        <f t="shared" si="42"/>
        <v>-0.45798264102416691</v>
      </c>
      <c r="Q225" s="27">
        <f t="shared" si="45"/>
        <v>9.0999999999999961</v>
      </c>
      <c r="R225" s="89">
        <v>2.5733075764488203E-2</v>
      </c>
      <c r="T225" s="27">
        <f t="shared" si="46"/>
        <v>9.0999999999999961</v>
      </c>
      <c r="U225" s="28">
        <v>2.7208824905707207E-2</v>
      </c>
      <c r="W225" s="27">
        <f t="shared" si="47"/>
        <v>9.0999999999999961</v>
      </c>
      <c r="X225" s="28">
        <v>2.6944546710287599E-2</v>
      </c>
      <c r="AA225" s="27">
        <f t="shared" si="48"/>
        <v>9.0999999999999961</v>
      </c>
      <c r="AB225" s="28">
        <v>2.5733075764488203E-2</v>
      </c>
      <c r="AD225" s="27">
        <f t="shared" si="49"/>
        <v>9.0999999999999961</v>
      </c>
      <c r="AE225" s="28">
        <v>2.5832608352501622E-2</v>
      </c>
      <c r="AG225" s="97">
        <f t="shared" si="43"/>
        <v>-0.99532588013418599</v>
      </c>
      <c r="AJ225" s="27">
        <f t="shared" si="54"/>
        <v>25.25</v>
      </c>
      <c r="AK225" s="28">
        <v>2.625740090208813E-2</v>
      </c>
      <c r="AM225" s="27">
        <f t="shared" si="55"/>
        <v>25.25</v>
      </c>
      <c r="AN225" s="28" t="e">
        <v>#VALUE!</v>
      </c>
      <c r="AO225" s="28"/>
      <c r="AP225" s="97" t="e">
        <f t="shared" si="44"/>
        <v>#VALUE!</v>
      </c>
    </row>
    <row r="226" spans="2:42" ht="13.2" customHeight="1" x14ac:dyDescent="0.25">
      <c r="B226" s="27">
        <f t="shared" si="50"/>
        <v>25.375</v>
      </c>
      <c r="C226" s="28">
        <v>1.9585530024463903E-2</v>
      </c>
      <c r="E226" s="27">
        <f t="shared" si="51"/>
        <v>25.375</v>
      </c>
      <c r="F226" s="28">
        <v>2.0962220486803036E-2</v>
      </c>
      <c r="H226" s="27">
        <f t="shared" si="52"/>
        <v>25.375</v>
      </c>
      <c r="I226" s="28">
        <v>2.1053907209018983E-2</v>
      </c>
      <c r="K226" s="27">
        <f t="shared" si="53"/>
        <v>25.375</v>
      </c>
      <c r="L226" s="28">
        <v>2.1099578692857723E-2</v>
      </c>
      <c r="N226" s="97">
        <f t="shared" si="42"/>
        <v>-0.45671483838740506</v>
      </c>
      <c r="Q226" s="27">
        <f t="shared" si="45"/>
        <v>9.1499999999999968</v>
      </c>
      <c r="R226" s="89">
        <v>2.5840022763663689E-2</v>
      </c>
      <c r="T226" s="27">
        <f t="shared" si="46"/>
        <v>9.1499999999999968</v>
      </c>
      <c r="U226" s="28">
        <v>2.7292815434949508E-2</v>
      </c>
      <c r="W226" s="27">
        <f t="shared" si="47"/>
        <v>9.1499999999999968</v>
      </c>
      <c r="X226" s="28">
        <v>2.7027029858496358E-2</v>
      </c>
      <c r="AA226" s="27">
        <f t="shared" si="48"/>
        <v>9.1499999999999968</v>
      </c>
      <c r="AB226" s="28">
        <v>2.5840022763663689E-2</v>
      </c>
      <c r="AD226" s="27">
        <f t="shared" si="49"/>
        <v>9.1499999999999968</v>
      </c>
      <c r="AE226" s="28">
        <v>2.5940914893278801E-2</v>
      </c>
      <c r="AG226" s="97">
        <f t="shared" si="43"/>
        <v>-1.0089212961511205</v>
      </c>
      <c r="AJ226" s="27">
        <f t="shared" si="54"/>
        <v>25.375</v>
      </c>
      <c r="AK226" s="28">
        <v>2.6264405516364019E-2</v>
      </c>
      <c r="AM226" s="27">
        <f t="shared" si="55"/>
        <v>25.375</v>
      </c>
      <c r="AN226" s="28" t="e">
        <v>#VALUE!</v>
      </c>
      <c r="AO226" s="28"/>
      <c r="AP226" s="97" t="e">
        <f t="shared" si="44"/>
        <v>#VALUE!</v>
      </c>
    </row>
    <row r="227" spans="2:42" ht="13.2" customHeight="1" x14ac:dyDescent="0.25">
      <c r="B227" s="27">
        <f t="shared" si="50"/>
        <v>25.5</v>
      </c>
      <c r="C227" s="28">
        <v>1.9593262220937241E-2</v>
      </c>
      <c r="E227" s="27">
        <f t="shared" si="51"/>
        <v>25.5</v>
      </c>
      <c r="F227" s="28">
        <v>2.0979401153822019E-2</v>
      </c>
      <c r="H227" s="27">
        <f t="shared" si="52"/>
        <v>25.5</v>
      </c>
      <c r="I227" s="28">
        <v>2.106007932943002E-2</v>
      </c>
      <c r="K227" s="27">
        <f t="shared" si="53"/>
        <v>25.5</v>
      </c>
      <c r="L227" s="28">
        <v>2.1105624033005081E-2</v>
      </c>
      <c r="N227" s="97">
        <f t="shared" si="42"/>
        <v>-0.45544703575060852</v>
      </c>
      <c r="Q227" s="27">
        <f t="shared" si="45"/>
        <v>9.1999999999999975</v>
      </c>
      <c r="R227" s="89">
        <v>2.5946969762839174E-2</v>
      </c>
      <c r="T227" s="27">
        <f t="shared" si="46"/>
        <v>9.1999999999999975</v>
      </c>
      <c r="U227" s="28">
        <v>2.737680596419181E-2</v>
      </c>
      <c r="W227" s="27">
        <f t="shared" si="47"/>
        <v>9.1999999999999975</v>
      </c>
      <c r="X227" s="28">
        <v>2.7109513006705117E-2</v>
      </c>
      <c r="AA227" s="27">
        <f t="shared" si="48"/>
        <v>9.1999999999999975</v>
      </c>
      <c r="AB227" s="28">
        <v>2.5946969762839174E-2</v>
      </c>
      <c r="AD227" s="27">
        <f t="shared" si="49"/>
        <v>9.1999999999999975</v>
      </c>
      <c r="AE227" s="28">
        <v>2.6049221434055976E-2</v>
      </c>
      <c r="AG227" s="97">
        <f t="shared" si="43"/>
        <v>-1.0225167121680201</v>
      </c>
      <c r="AJ227" s="27">
        <f t="shared" si="54"/>
        <v>25.5</v>
      </c>
      <c r="AK227" s="28">
        <v>2.62714101306399E-2</v>
      </c>
      <c r="AM227" s="27">
        <f t="shared" si="55"/>
        <v>25.5</v>
      </c>
      <c r="AN227" s="28" t="e">
        <v>#VALUE!</v>
      </c>
      <c r="AO227" s="28"/>
      <c r="AP227" s="97" t="e">
        <f t="shared" si="44"/>
        <v>#VALUE!</v>
      </c>
    </row>
    <row r="228" spans="2:42" ht="13.2" customHeight="1" x14ac:dyDescent="0.25">
      <c r="B228" s="27">
        <f t="shared" si="50"/>
        <v>25.625</v>
      </c>
      <c r="C228" s="28">
        <v>1.9600778886704709E-2</v>
      </c>
      <c r="E228" s="27">
        <f t="shared" si="51"/>
        <v>25.625</v>
      </c>
      <c r="F228" s="28">
        <v>2.0996581820841003E-2</v>
      </c>
      <c r="H228" s="27">
        <f t="shared" si="52"/>
        <v>25.625</v>
      </c>
      <c r="I228" s="28">
        <v>2.1066251449841054E-2</v>
      </c>
      <c r="K228" s="27">
        <f t="shared" si="53"/>
        <v>25.625</v>
      </c>
      <c r="L228" s="28">
        <v>2.1111669373152443E-2</v>
      </c>
      <c r="N228" s="97">
        <f t="shared" si="42"/>
        <v>-0.45417923311388136</v>
      </c>
      <c r="Q228" s="27">
        <f t="shared" si="45"/>
        <v>9.2499999999999982</v>
      </c>
      <c r="R228" s="89">
        <v>2.605391676201466E-2</v>
      </c>
      <c r="T228" s="27">
        <f t="shared" si="46"/>
        <v>9.2499999999999982</v>
      </c>
      <c r="U228" s="28">
        <v>2.7460796493434109E-2</v>
      </c>
      <c r="W228" s="27">
        <f t="shared" si="47"/>
        <v>9.2499999999999982</v>
      </c>
      <c r="X228" s="28">
        <v>2.7191996154913876E-2</v>
      </c>
      <c r="AA228" s="27">
        <f t="shared" si="48"/>
        <v>9.2499999999999982</v>
      </c>
      <c r="AB228" s="28">
        <v>2.605391676201466E-2</v>
      </c>
      <c r="AD228" s="27">
        <f t="shared" si="49"/>
        <v>9.2499999999999982</v>
      </c>
      <c r="AE228" s="28">
        <v>2.6157527974833155E-2</v>
      </c>
      <c r="AG228" s="97">
        <f t="shared" si="43"/>
        <v>-1.0361121281849544</v>
      </c>
      <c r="AJ228" s="27">
        <f t="shared" si="54"/>
        <v>25.625</v>
      </c>
      <c r="AK228" s="28">
        <v>2.6278414744915792E-2</v>
      </c>
      <c r="AM228" s="27">
        <f t="shared" si="55"/>
        <v>25.625</v>
      </c>
      <c r="AN228" s="28" t="e">
        <v>#VALUE!</v>
      </c>
      <c r="AO228" s="28"/>
      <c r="AP228" s="97" t="e">
        <f t="shared" si="44"/>
        <v>#VALUE!</v>
      </c>
    </row>
    <row r="229" spans="2:42" ht="13.2" customHeight="1" x14ac:dyDescent="0.25">
      <c r="B229" s="27">
        <f t="shared" si="50"/>
        <v>25.75</v>
      </c>
      <c r="C229" s="28">
        <v>1.9608103409284365E-2</v>
      </c>
      <c r="E229" s="27">
        <f t="shared" si="51"/>
        <v>25.75</v>
      </c>
      <c r="F229" s="28">
        <v>2.1013762487859994E-2</v>
      </c>
      <c r="H229" s="27">
        <f t="shared" si="52"/>
        <v>25.75</v>
      </c>
      <c r="I229" s="28">
        <v>2.1072423570252099E-2</v>
      </c>
      <c r="K229" s="27">
        <f t="shared" si="53"/>
        <v>25.75</v>
      </c>
      <c r="L229" s="28">
        <v>2.1117714713299807E-2</v>
      </c>
      <c r="N229" s="97">
        <f t="shared" si="42"/>
        <v>-0.45291143047708482</v>
      </c>
      <c r="Q229" s="27">
        <f t="shared" si="45"/>
        <v>9.2999999999999989</v>
      </c>
      <c r="R229" s="89">
        <v>2.6160863761190145E-2</v>
      </c>
      <c r="T229" s="27">
        <f t="shared" si="46"/>
        <v>9.2999999999999989</v>
      </c>
      <c r="U229" s="28">
        <v>2.754478702267641E-2</v>
      </c>
      <c r="W229" s="27">
        <f t="shared" si="47"/>
        <v>9.2999999999999989</v>
      </c>
      <c r="X229" s="28">
        <v>2.7274479303122635E-2</v>
      </c>
      <c r="AA229" s="27">
        <f t="shared" si="48"/>
        <v>9.2999999999999989</v>
      </c>
      <c r="AB229" s="28">
        <v>2.6160863761190145E-2</v>
      </c>
      <c r="AD229" s="27">
        <f t="shared" si="49"/>
        <v>9.2999999999999989</v>
      </c>
      <c r="AE229" s="28">
        <v>2.6265834515610331E-2</v>
      </c>
      <c r="AG229" s="97">
        <f t="shared" si="43"/>
        <v>-1.0497075442018542</v>
      </c>
      <c r="AJ229" s="27">
        <f t="shared" si="54"/>
        <v>25.75</v>
      </c>
      <c r="AK229" s="28">
        <v>2.6285419359191677E-2</v>
      </c>
      <c r="AM229" s="27">
        <f t="shared" si="55"/>
        <v>25.75</v>
      </c>
      <c r="AN229" s="28" t="e">
        <v>#VALUE!</v>
      </c>
      <c r="AO229" s="28"/>
      <c r="AP229" s="97" t="e">
        <f t="shared" si="44"/>
        <v>#VALUE!</v>
      </c>
    </row>
    <row r="230" spans="2:42" ht="13.2" customHeight="1" x14ac:dyDescent="0.25">
      <c r="B230" s="27">
        <f t="shared" si="50"/>
        <v>25.875</v>
      </c>
      <c r="C230" s="28">
        <v>1.9615258724261588E-2</v>
      </c>
      <c r="E230" s="27">
        <f t="shared" si="51"/>
        <v>25.875</v>
      </c>
      <c r="F230" s="28">
        <v>2.1030943154878984E-2</v>
      </c>
      <c r="H230" s="27">
        <f t="shared" si="52"/>
        <v>25.875</v>
      </c>
      <c r="I230" s="28">
        <v>2.1078595690663136E-2</v>
      </c>
      <c r="K230" s="27">
        <f t="shared" si="53"/>
        <v>25.875</v>
      </c>
      <c r="L230" s="28">
        <v>2.1123760053447165E-2</v>
      </c>
      <c r="N230" s="97">
        <f t="shared" si="42"/>
        <v>-0.45164362784028828</v>
      </c>
      <c r="Q230" s="27">
        <f t="shared" si="45"/>
        <v>9.35</v>
      </c>
      <c r="R230" s="89">
        <v>2.6267810760365631E-2</v>
      </c>
      <c r="T230" s="27">
        <f t="shared" si="46"/>
        <v>9.35</v>
      </c>
      <c r="U230" s="28">
        <v>2.7628777551918712E-2</v>
      </c>
      <c r="W230" s="27">
        <f t="shared" si="47"/>
        <v>9.35</v>
      </c>
      <c r="X230" s="28">
        <v>2.7356962451331394E-2</v>
      </c>
      <c r="AA230" s="27">
        <f t="shared" si="48"/>
        <v>9.35</v>
      </c>
      <c r="AB230" s="28">
        <v>2.6267810760365631E-2</v>
      </c>
      <c r="AD230" s="27">
        <f t="shared" si="49"/>
        <v>9.35</v>
      </c>
      <c r="AE230" s="28">
        <v>2.6374141056387506E-2</v>
      </c>
      <c r="AG230" s="97">
        <f t="shared" si="43"/>
        <v>-1.0633029602187538</v>
      </c>
      <c r="AJ230" s="27">
        <f t="shared" si="54"/>
        <v>25.875</v>
      </c>
      <c r="AK230" s="28">
        <v>2.6292423973467555E-2</v>
      </c>
      <c r="AM230" s="27">
        <f t="shared" si="55"/>
        <v>25.875</v>
      </c>
      <c r="AN230" s="28" t="e">
        <v>#VALUE!</v>
      </c>
      <c r="AO230" s="28"/>
      <c r="AP230" s="97" t="e">
        <f t="shared" si="44"/>
        <v>#VALUE!</v>
      </c>
    </row>
    <row r="231" spans="2:42" ht="13.2" customHeight="1" x14ac:dyDescent="0.25">
      <c r="B231" s="27">
        <f t="shared" si="50"/>
        <v>26</v>
      </c>
      <c r="C231" s="28">
        <v>1.9622267326152784E-2</v>
      </c>
      <c r="E231" s="27">
        <f t="shared" si="51"/>
        <v>26</v>
      </c>
      <c r="F231" s="28">
        <v>2.1048123821897972E-2</v>
      </c>
      <c r="H231" s="27">
        <f t="shared" si="52"/>
        <v>26</v>
      </c>
      <c r="I231" s="28">
        <v>2.1084767811074174E-2</v>
      </c>
      <c r="K231" s="27">
        <f t="shared" si="53"/>
        <v>26</v>
      </c>
      <c r="L231" s="28">
        <v>2.112980539359453E-2</v>
      </c>
      <c r="N231" s="97">
        <f t="shared" si="42"/>
        <v>-0.45037582520356112</v>
      </c>
      <c r="Q231" s="27">
        <f t="shared" si="45"/>
        <v>9.4</v>
      </c>
      <c r="R231" s="89">
        <v>2.6374757759541116E-2</v>
      </c>
      <c r="T231" s="27">
        <f t="shared" si="46"/>
        <v>9.4</v>
      </c>
      <c r="U231" s="28">
        <v>2.7712768081161014E-2</v>
      </c>
      <c r="W231" s="27">
        <f t="shared" si="47"/>
        <v>9.4</v>
      </c>
      <c r="X231" s="28">
        <v>2.7439445599540153E-2</v>
      </c>
      <c r="AA231" s="27">
        <f t="shared" si="48"/>
        <v>9.4</v>
      </c>
      <c r="AB231" s="28">
        <v>2.6374757759541116E-2</v>
      </c>
      <c r="AD231" s="27">
        <f t="shared" si="49"/>
        <v>9.4</v>
      </c>
      <c r="AE231" s="28">
        <v>2.6482447597164685E-2</v>
      </c>
      <c r="AG231" s="97">
        <f t="shared" si="43"/>
        <v>-1.0768983762356883</v>
      </c>
      <c r="AJ231" s="27">
        <f t="shared" si="54"/>
        <v>26</v>
      </c>
      <c r="AK231" s="28">
        <v>2.629942858774344E-2</v>
      </c>
      <c r="AM231" s="27">
        <f t="shared" si="55"/>
        <v>26</v>
      </c>
      <c r="AN231" s="28" t="e">
        <v>#VALUE!</v>
      </c>
      <c r="AO231" s="28"/>
      <c r="AP231" s="97" t="e">
        <f t="shared" si="44"/>
        <v>#VALUE!</v>
      </c>
    </row>
    <row r="232" spans="2:42" ht="13.2" customHeight="1" x14ac:dyDescent="0.25">
      <c r="B232" s="27">
        <f t="shared" si="50"/>
        <v>26.125</v>
      </c>
      <c r="C232" s="28">
        <v>1.962915127895731E-2</v>
      </c>
      <c r="E232" s="27">
        <f t="shared" si="51"/>
        <v>26.125</v>
      </c>
      <c r="F232" s="28">
        <v>2.1065304488916959E-2</v>
      </c>
      <c r="H232" s="27">
        <f t="shared" si="52"/>
        <v>26.125</v>
      </c>
      <c r="I232" s="28">
        <v>2.1090939931485208E-2</v>
      </c>
      <c r="K232" s="27">
        <f t="shared" si="53"/>
        <v>26.125</v>
      </c>
      <c r="L232" s="28">
        <v>2.1135850733741891E-2</v>
      </c>
      <c r="N232" s="97">
        <f t="shared" si="42"/>
        <v>-0.44910802256683396</v>
      </c>
      <c r="Q232" s="27">
        <f t="shared" si="45"/>
        <v>9.4500000000000011</v>
      </c>
      <c r="R232" s="89">
        <v>2.6481704758716602E-2</v>
      </c>
      <c r="T232" s="27">
        <f t="shared" si="46"/>
        <v>9.4500000000000011</v>
      </c>
      <c r="U232" s="28">
        <v>2.7796758610403316E-2</v>
      </c>
      <c r="W232" s="27">
        <f t="shared" si="47"/>
        <v>9.4500000000000011</v>
      </c>
      <c r="X232" s="28">
        <v>2.7521928747748912E-2</v>
      </c>
      <c r="AA232" s="27">
        <f t="shared" si="48"/>
        <v>9.4500000000000011</v>
      </c>
      <c r="AB232" s="28">
        <v>2.6481704758716602E-2</v>
      </c>
      <c r="AD232" s="27">
        <f t="shared" si="49"/>
        <v>9.4500000000000011</v>
      </c>
      <c r="AE232" s="28">
        <v>2.659075413794186E-2</v>
      </c>
      <c r="AG232" s="97">
        <f t="shared" si="43"/>
        <v>-1.0904937922525879</v>
      </c>
      <c r="AJ232" s="27">
        <f t="shared" si="54"/>
        <v>26.125</v>
      </c>
      <c r="AK232" s="28">
        <v>2.6306433202019325E-2</v>
      </c>
      <c r="AM232" s="27">
        <f t="shared" si="55"/>
        <v>26.125</v>
      </c>
      <c r="AN232" s="28" t="e">
        <v>#VALUE!</v>
      </c>
      <c r="AO232" s="28"/>
      <c r="AP232" s="97" t="e">
        <f t="shared" si="44"/>
        <v>#VALUE!</v>
      </c>
    </row>
    <row r="233" spans="2:42" ht="13.2" customHeight="1" x14ac:dyDescent="0.25">
      <c r="B233" s="27">
        <f t="shared" si="50"/>
        <v>26.25</v>
      </c>
      <c r="C233" s="28">
        <v>1.9635932226407863E-2</v>
      </c>
      <c r="E233" s="27">
        <f t="shared" si="51"/>
        <v>26.25</v>
      </c>
      <c r="F233" s="28">
        <v>2.108248515593595E-2</v>
      </c>
      <c r="H233" s="27">
        <f t="shared" si="52"/>
        <v>26.25</v>
      </c>
      <c r="I233" s="28">
        <v>2.1097112051896252E-2</v>
      </c>
      <c r="K233" s="27">
        <f t="shared" si="53"/>
        <v>26.25</v>
      </c>
      <c r="L233" s="28">
        <v>2.1141896073889253E-2</v>
      </c>
      <c r="N233" s="97">
        <f t="shared" si="42"/>
        <v>-0.44784021993000273</v>
      </c>
      <c r="Q233" s="27">
        <f t="shared" si="45"/>
        <v>9.5000000000000018</v>
      </c>
      <c r="R233" s="89">
        <v>2.6588651757892087E-2</v>
      </c>
      <c r="T233" s="27">
        <f t="shared" si="46"/>
        <v>9.5000000000000018</v>
      </c>
      <c r="U233" s="28">
        <v>2.7880749139645618E-2</v>
      </c>
      <c r="W233" s="27">
        <f t="shared" si="47"/>
        <v>9.5000000000000018</v>
      </c>
      <c r="X233" s="28">
        <v>2.7604411895957671E-2</v>
      </c>
      <c r="AA233" s="27">
        <f t="shared" si="48"/>
        <v>9.5000000000000018</v>
      </c>
      <c r="AB233" s="28">
        <v>2.6588651757892087E-2</v>
      </c>
      <c r="AD233" s="27">
        <f t="shared" si="49"/>
        <v>9.5000000000000018</v>
      </c>
      <c r="AE233" s="28">
        <v>2.6699060678719039E-2</v>
      </c>
      <c r="AG233" s="97">
        <f t="shared" si="43"/>
        <v>-1.1040892082695222</v>
      </c>
      <c r="AJ233" s="27">
        <f t="shared" si="54"/>
        <v>26.25</v>
      </c>
      <c r="AK233" s="28">
        <v>2.6313437816295214E-2</v>
      </c>
      <c r="AM233" s="27">
        <f t="shared" si="55"/>
        <v>26.25</v>
      </c>
      <c r="AN233" s="28" t="e">
        <v>#VALUE!</v>
      </c>
      <c r="AO233" s="28"/>
      <c r="AP233" s="97" t="e">
        <f t="shared" si="44"/>
        <v>#VALUE!</v>
      </c>
    </row>
    <row r="234" spans="2:42" ht="13.2" customHeight="1" x14ac:dyDescent="0.25">
      <c r="B234" s="27">
        <f t="shared" si="50"/>
        <v>26.375</v>
      </c>
      <c r="C234" s="28">
        <v>1.96426314019294E-2</v>
      </c>
      <c r="E234" s="27">
        <f t="shared" si="51"/>
        <v>26.375</v>
      </c>
      <c r="F234" s="28">
        <v>2.109966582295494E-2</v>
      </c>
      <c r="H234" s="27">
        <f t="shared" si="52"/>
        <v>26.375</v>
      </c>
      <c r="I234" s="28">
        <v>2.110328417230729E-2</v>
      </c>
      <c r="K234" s="27">
        <f t="shared" si="53"/>
        <v>26.375</v>
      </c>
      <c r="L234" s="28">
        <v>2.1147941414036614E-2</v>
      </c>
      <c r="N234" s="97">
        <f t="shared" si="42"/>
        <v>-0.44657241729324088</v>
      </c>
      <c r="Q234" s="27">
        <f t="shared" si="45"/>
        <v>9.5500000000000025</v>
      </c>
      <c r="R234" s="89">
        <v>2.6695598757067573E-2</v>
      </c>
      <c r="T234" s="27">
        <f t="shared" si="46"/>
        <v>9.5500000000000025</v>
      </c>
      <c r="U234" s="28">
        <v>2.7936761977509779E-2</v>
      </c>
      <c r="W234" s="27">
        <f t="shared" si="47"/>
        <v>9.5500000000000025</v>
      </c>
      <c r="X234" s="28">
        <v>2.768689504416643E-2</v>
      </c>
      <c r="AA234" s="27">
        <f t="shared" si="48"/>
        <v>9.5500000000000025</v>
      </c>
      <c r="AB234" s="28">
        <v>2.6695598757067573E-2</v>
      </c>
      <c r="AD234" s="27">
        <f t="shared" si="49"/>
        <v>9.5500000000000025</v>
      </c>
      <c r="AE234" s="28">
        <v>2.6807367219496215E-2</v>
      </c>
      <c r="AG234" s="97">
        <f t="shared" si="43"/>
        <v>-1.1176846242864218</v>
      </c>
      <c r="AJ234" s="27">
        <f t="shared" si="54"/>
        <v>26.375</v>
      </c>
      <c r="AK234" s="28">
        <v>2.6320442430571096E-2</v>
      </c>
      <c r="AM234" s="27">
        <f t="shared" si="55"/>
        <v>26.375</v>
      </c>
      <c r="AN234" s="28" t="e">
        <v>#VALUE!</v>
      </c>
      <c r="AO234" s="28"/>
      <c r="AP234" s="97" t="e">
        <f t="shared" si="44"/>
        <v>#VALUE!</v>
      </c>
    </row>
    <row r="235" spans="2:42" ht="13.2" customHeight="1" x14ac:dyDescent="0.25">
      <c r="B235" s="27">
        <f t="shared" si="50"/>
        <v>26.5</v>
      </c>
      <c r="C235" s="28">
        <v>1.9649269638316241E-2</v>
      </c>
      <c r="E235" s="27">
        <f t="shared" si="51"/>
        <v>26.5</v>
      </c>
      <c r="F235" s="28">
        <v>2.1116846489973928E-2</v>
      </c>
      <c r="H235" s="27">
        <f t="shared" si="52"/>
        <v>26.5</v>
      </c>
      <c r="I235" s="28">
        <v>2.1109456292718327E-2</v>
      </c>
      <c r="K235" s="27">
        <f t="shared" si="53"/>
        <v>26.5</v>
      </c>
      <c r="L235" s="28">
        <v>2.1153986754183975E-2</v>
      </c>
      <c r="N235" s="97">
        <f t="shared" si="42"/>
        <v>-0.44530461465647903</v>
      </c>
      <c r="Q235" s="27">
        <f t="shared" si="45"/>
        <v>9.6000000000000032</v>
      </c>
      <c r="R235" s="89">
        <v>2.6802545756243058E-2</v>
      </c>
      <c r="T235" s="27">
        <f t="shared" si="46"/>
        <v>9.6000000000000032</v>
      </c>
      <c r="U235" s="28">
        <v>2.7986136041148621E-2</v>
      </c>
      <c r="W235" s="27">
        <f t="shared" si="47"/>
        <v>9.6000000000000032</v>
      </c>
      <c r="X235" s="28">
        <v>2.776937819237519E-2</v>
      </c>
      <c r="AA235" s="27">
        <f t="shared" si="48"/>
        <v>9.6000000000000032</v>
      </c>
      <c r="AB235" s="28">
        <v>2.6802545756243058E-2</v>
      </c>
      <c r="AD235" s="27">
        <f t="shared" si="49"/>
        <v>9.6000000000000032</v>
      </c>
      <c r="AE235" s="28">
        <v>2.6915673760273394E-2</v>
      </c>
      <c r="AG235" s="97">
        <f t="shared" si="43"/>
        <v>-1.1312800403033563</v>
      </c>
      <c r="AJ235" s="27">
        <f t="shared" si="54"/>
        <v>26.5</v>
      </c>
      <c r="AK235" s="28">
        <v>2.6327447044846981E-2</v>
      </c>
      <c r="AM235" s="27">
        <f t="shared" si="55"/>
        <v>26.5</v>
      </c>
      <c r="AN235" s="28" t="e">
        <v>#VALUE!</v>
      </c>
      <c r="AO235" s="28"/>
      <c r="AP235" s="97" t="e">
        <f t="shared" si="44"/>
        <v>#VALUE!</v>
      </c>
    </row>
    <row r="236" spans="2:42" ht="13.2" customHeight="1" x14ac:dyDescent="0.25">
      <c r="B236" s="27">
        <f t="shared" si="50"/>
        <v>26.625</v>
      </c>
      <c r="C236" s="28">
        <v>1.9655867377136496E-2</v>
      </c>
      <c r="E236" s="27">
        <f t="shared" si="51"/>
        <v>26.625</v>
      </c>
      <c r="F236" s="28">
        <v>2.1134027156992904E-2</v>
      </c>
      <c r="H236" s="27">
        <f t="shared" si="52"/>
        <v>26.625</v>
      </c>
      <c r="I236" s="28">
        <v>2.1115628413129368E-2</v>
      </c>
      <c r="K236" s="27">
        <f t="shared" si="53"/>
        <v>26.625</v>
      </c>
      <c r="L236" s="28">
        <v>2.116003209433134E-2</v>
      </c>
      <c r="N236" s="97">
        <f t="shared" si="42"/>
        <v>-0.44403681201971718</v>
      </c>
      <c r="Q236" s="27">
        <f t="shared" si="45"/>
        <v>9.6500000000000039</v>
      </c>
      <c r="R236" s="89">
        <v>2.6909492755418544E-2</v>
      </c>
      <c r="T236" s="27">
        <f t="shared" si="46"/>
        <v>9.6500000000000039</v>
      </c>
      <c r="U236" s="28">
        <v>2.8035510104787463E-2</v>
      </c>
      <c r="W236" s="27">
        <f t="shared" si="47"/>
        <v>9.6500000000000039</v>
      </c>
      <c r="X236" s="28">
        <v>2.7851861340583949E-2</v>
      </c>
      <c r="AA236" s="27">
        <f t="shared" si="48"/>
        <v>9.6500000000000039</v>
      </c>
      <c r="AB236" s="28">
        <v>2.6909492755418544E-2</v>
      </c>
      <c r="AD236" s="27">
        <f t="shared" si="49"/>
        <v>9.6500000000000039</v>
      </c>
      <c r="AE236" s="28">
        <v>2.7023980301050569E-2</v>
      </c>
      <c r="AG236" s="97">
        <f t="shared" si="43"/>
        <v>-1.1448754563202559</v>
      </c>
      <c r="AJ236" s="27">
        <f t="shared" si="54"/>
        <v>26.625</v>
      </c>
      <c r="AK236" s="28">
        <v>2.6334451659122866E-2</v>
      </c>
      <c r="AM236" s="27">
        <f t="shared" si="55"/>
        <v>26.625</v>
      </c>
      <c r="AN236" s="28" t="e">
        <v>#VALUE!</v>
      </c>
      <c r="AO236" s="28"/>
      <c r="AP236" s="97" t="e">
        <f t="shared" si="44"/>
        <v>#VALUE!</v>
      </c>
    </row>
    <row r="237" spans="2:42" ht="13.2" customHeight="1" x14ac:dyDescent="0.25">
      <c r="B237" s="27">
        <f t="shared" si="50"/>
        <v>26.75</v>
      </c>
      <c r="C237" s="28">
        <v>1.9662444677872933E-2</v>
      </c>
      <c r="E237" s="27">
        <f t="shared" si="51"/>
        <v>26.75</v>
      </c>
      <c r="F237" s="28">
        <v>2.1151207824011902E-2</v>
      </c>
      <c r="H237" s="27">
        <f t="shared" si="52"/>
        <v>26.75</v>
      </c>
      <c r="I237" s="28">
        <v>2.1121800533540413E-2</v>
      </c>
      <c r="K237" s="27">
        <f t="shared" si="53"/>
        <v>26.75</v>
      </c>
      <c r="L237" s="28">
        <v>2.1166077434478698E-2</v>
      </c>
      <c r="N237" s="97">
        <f t="shared" si="42"/>
        <v>-0.44276900938285124</v>
      </c>
      <c r="Q237" s="27">
        <f t="shared" si="45"/>
        <v>9.7000000000000046</v>
      </c>
      <c r="R237" s="89">
        <v>2.7016439754594029E-2</v>
      </c>
      <c r="T237" s="27">
        <f t="shared" si="46"/>
        <v>9.7000000000000046</v>
      </c>
      <c r="U237" s="28">
        <v>2.8084884168426305E-2</v>
      </c>
      <c r="W237" s="27">
        <f t="shared" si="47"/>
        <v>9.7000000000000046</v>
      </c>
      <c r="X237" s="28">
        <v>2.7934344488792708E-2</v>
      </c>
      <c r="AA237" s="27">
        <f t="shared" si="48"/>
        <v>9.7000000000000046</v>
      </c>
      <c r="AB237" s="28">
        <v>2.7016439754594029E-2</v>
      </c>
      <c r="AD237" s="27">
        <f t="shared" si="49"/>
        <v>9.7000000000000046</v>
      </c>
      <c r="AE237" s="28">
        <v>2.7132286841827745E-2</v>
      </c>
      <c r="AG237" s="97">
        <f t="shared" si="43"/>
        <v>-1.1584708723371557</v>
      </c>
      <c r="AJ237" s="27">
        <f t="shared" si="54"/>
        <v>26.75</v>
      </c>
      <c r="AK237" s="28">
        <v>2.6341456273398751E-2</v>
      </c>
      <c r="AM237" s="27">
        <f t="shared" si="55"/>
        <v>26.75</v>
      </c>
      <c r="AN237" s="28" t="e">
        <v>#VALUE!</v>
      </c>
      <c r="AO237" s="28"/>
      <c r="AP237" s="97" t="e">
        <f t="shared" si="44"/>
        <v>#VALUE!</v>
      </c>
    </row>
    <row r="238" spans="2:42" ht="13.2" customHeight="1" x14ac:dyDescent="0.25">
      <c r="B238" s="27">
        <f t="shared" si="50"/>
        <v>26.875</v>
      </c>
      <c r="C238" s="28">
        <v>1.9669021226808595E-2</v>
      </c>
      <c r="E238" s="27">
        <f t="shared" si="51"/>
        <v>26.875</v>
      </c>
      <c r="F238" s="28">
        <v>2.1168388491030886E-2</v>
      </c>
      <c r="H238" s="27">
        <f t="shared" si="52"/>
        <v>26.875</v>
      </c>
      <c r="I238" s="28">
        <v>2.1127972653951447E-2</v>
      </c>
      <c r="K238" s="27">
        <f t="shared" si="53"/>
        <v>26.875</v>
      </c>
      <c r="L238" s="28">
        <v>2.1172122774626059E-2</v>
      </c>
      <c r="N238" s="97">
        <f t="shared" si="42"/>
        <v>-0.44150120674612409</v>
      </c>
      <c r="Q238" s="27">
        <f t="shared" si="45"/>
        <v>9.7500000000000053</v>
      </c>
      <c r="R238" s="89">
        <v>2.7123386753769515E-2</v>
      </c>
      <c r="T238" s="27">
        <f t="shared" si="46"/>
        <v>9.7500000000000053</v>
      </c>
      <c r="U238" s="28">
        <v>2.8134258232065147E-2</v>
      </c>
      <c r="W238" s="27">
        <f t="shared" si="47"/>
        <v>9.7500000000000053</v>
      </c>
      <c r="X238" s="28">
        <v>2.8016827637001467E-2</v>
      </c>
      <c r="AA238" s="27">
        <f t="shared" si="48"/>
        <v>9.7500000000000053</v>
      </c>
      <c r="AB238" s="28">
        <v>2.7123386753769515E-2</v>
      </c>
      <c r="AD238" s="27">
        <f t="shared" si="49"/>
        <v>9.7500000000000053</v>
      </c>
      <c r="AE238" s="28">
        <v>2.7240593382604924E-2</v>
      </c>
      <c r="AG238" s="97">
        <f t="shared" si="43"/>
        <v>-1.17206628835409</v>
      </c>
      <c r="AJ238" s="27">
        <f t="shared" si="54"/>
        <v>26.875</v>
      </c>
      <c r="AK238" s="28">
        <v>2.6348460887674636E-2</v>
      </c>
      <c r="AM238" s="27">
        <f t="shared" si="55"/>
        <v>26.875</v>
      </c>
      <c r="AN238" s="28" t="e">
        <v>#VALUE!</v>
      </c>
      <c r="AO238" s="28"/>
      <c r="AP238" s="97" t="e">
        <f t="shared" si="44"/>
        <v>#VALUE!</v>
      </c>
    </row>
    <row r="239" spans="2:42" ht="13.2" customHeight="1" x14ac:dyDescent="0.25">
      <c r="B239" s="27">
        <f t="shared" si="50"/>
        <v>27</v>
      </c>
      <c r="C239" s="28">
        <v>1.9675616345665742E-2</v>
      </c>
      <c r="E239" s="27">
        <f t="shared" si="51"/>
        <v>27</v>
      </c>
      <c r="F239" s="28">
        <v>2.1185569158049877E-2</v>
      </c>
      <c r="H239" s="27">
        <f t="shared" si="52"/>
        <v>27</v>
      </c>
      <c r="I239" s="28">
        <v>2.1134144774362481E-2</v>
      </c>
      <c r="K239" s="27">
        <f t="shared" si="53"/>
        <v>27</v>
      </c>
      <c r="L239" s="28">
        <v>2.1178168114773421E-2</v>
      </c>
      <c r="N239" s="97">
        <f t="shared" si="42"/>
        <v>-0.44023340410939693</v>
      </c>
      <c r="Q239" s="27">
        <f t="shared" si="45"/>
        <v>9.800000000000006</v>
      </c>
      <c r="R239" s="89">
        <v>2.7174775333266302E-2</v>
      </c>
      <c r="T239" s="27">
        <f t="shared" si="46"/>
        <v>9.800000000000006</v>
      </c>
      <c r="U239" s="28">
        <v>2.8183632295703989E-2</v>
      </c>
      <c r="W239" s="27">
        <f t="shared" si="47"/>
        <v>9.800000000000006</v>
      </c>
      <c r="X239" s="28">
        <v>2.8065245568251039E-2</v>
      </c>
      <c r="AA239" s="27">
        <f t="shared" si="48"/>
        <v>9.800000000000006</v>
      </c>
      <c r="AB239" s="28">
        <v>2.7174775333266302E-2</v>
      </c>
      <c r="AD239" s="27">
        <f t="shared" si="49"/>
        <v>9.800000000000006</v>
      </c>
      <c r="AE239" s="28">
        <v>2.7291474987963478E-2</v>
      </c>
      <c r="AG239" s="97">
        <f t="shared" si="43"/>
        <v>-1.1669965469717631</v>
      </c>
      <c r="AJ239" s="27">
        <f t="shared" si="54"/>
        <v>27</v>
      </c>
      <c r="AK239" s="28">
        <v>2.6355465501950521E-2</v>
      </c>
      <c r="AM239" s="27">
        <f t="shared" si="55"/>
        <v>27</v>
      </c>
      <c r="AN239" s="28" t="e">
        <v>#VALUE!</v>
      </c>
      <c r="AO239" s="28"/>
      <c r="AP239" s="97" t="e">
        <f t="shared" si="44"/>
        <v>#VALUE!</v>
      </c>
    </row>
    <row r="240" spans="2:42" ht="13.2" customHeight="1" x14ac:dyDescent="0.25">
      <c r="B240" s="27">
        <f t="shared" si="50"/>
        <v>27.125</v>
      </c>
      <c r="C240" s="28">
        <v>1.9682249000005866E-2</v>
      </c>
      <c r="E240" s="27">
        <f t="shared" si="51"/>
        <v>27.125</v>
      </c>
      <c r="F240" s="28">
        <v>2.1202749825068871E-2</v>
      </c>
      <c r="H240" s="27">
        <f t="shared" si="52"/>
        <v>27.125</v>
      </c>
      <c r="I240" s="28">
        <v>2.1140316894773522E-2</v>
      </c>
      <c r="K240" s="27">
        <f t="shared" si="53"/>
        <v>27.125</v>
      </c>
      <c r="L240" s="28">
        <v>2.1184213454920778E-2</v>
      </c>
      <c r="N240" s="97">
        <f t="shared" si="42"/>
        <v>-0.43896560147256569</v>
      </c>
      <c r="Q240" s="27">
        <f t="shared" si="45"/>
        <v>9.8500000000000068</v>
      </c>
      <c r="R240" s="89">
        <v>2.7209297963932066E-2</v>
      </c>
      <c r="T240" s="27">
        <f t="shared" si="46"/>
        <v>9.8500000000000068</v>
      </c>
      <c r="U240" s="28">
        <v>2.8233006359342831E-2</v>
      </c>
      <c r="W240" s="27">
        <f t="shared" si="47"/>
        <v>9.8500000000000068</v>
      </c>
      <c r="X240" s="28">
        <v>2.8103322272923722E-2</v>
      </c>
      <c r="AA240" s="27">
        <f t="shared" si="48"/>
        <v>9.8500000000000068</v>
      </c>
      <c r="AB240" s="28">
        <v>2.7209297963932066E-2</v>
      </c>
      <c r="AD240" s="27">
        <f t="shared" si="49"/>
        <v>9.8500000000000068</v>
      </c>
      <c r="AE240" s="28">
        <v>2.7324924023641391E-2</v>
      </c>
      <c r="AG240" s="97">
        <f t="shared" si="43"/>
        <v>-1.1562605970932491</v>
      </c>
      <c r="AJ240" s="27">
        <f t="shared" si="54"/>
        <v>27.125</v>
      </c>
      <c r="AK240" s="28">
        <v>2.6362470116226406E-2</v>
      </c>
      <c r="AM240" s="27">
        <f t="shared" si="55"/>
        <v>27.125</v>
      </c>
      <c r="AN240" s="28" t="e">
        <v>#VALUE!</v>
      </c>
      <c r="AO240" s="28"/>
      <c r="AP240" s="97" t="e">
        <f t="shared" si="44"/>
        <v>#VALUE!</v>
      </c>
    </row>
    <row r="241" spans="2:42" ht="13.2" customHeight="1" x14ac:dyDescent="0.25">
      <c r="B241" s="27">
        <f t="shared" si="50"/>
        <v>27.25</v>
      </c>
      <c r="C241" s="28">
        <v>1.9688937807398495E-2</v>
      </c>
      <c r="E241" s="27">
        <f t="shared" si="51"/>
        <v>27.25</v>
      </c>
      <c r="F241" s="28">
        <v>2.1219930492087851E-2</v>
      </c>
      <c r="H241" s="27">
        <f t="shared" si="52"/>
        <v>27.25</v>
      </c>
      <c r="I241" s="28">
        <v>2.1146489015184563E-2</v>
      </c>
      <c r="K241" s="27">
        <f t="shared" si="53"/>
        <v>27.25</v>
      </c>
      <c r="L241" s="28">
        <v>2.1190258795068143E-2</v>
      </c>
      <c r="N241" s="97">
        <f t="shared" si="42"/>
        <v>-0.43769779883580384</v>
      </c>
      <c r="Q241" s="27">
        <f t="shared" si="45"/>
        <v>9.9000000000000075</v>
      </c>
      <c r="R241" s="89">
        <v>2.7243820594597831E-2</v>
      </c>
      <c r="T241" s="27">
        <f t="shared" si="46"/>
        <v>9.9000000000000075</v>
      </c>
      <c r="U241" s="28">
        <v>2.8282380422981673E-2</v>
      </c>
      <c r="W241" s="27">
        <f t="shared" si="47"/>
        <v>9.9000000000000075</v>
      </c>
      <c r="X241" s="28">
        <v>2.8141398977596405E-2</v>
      </c>
      <c r="AA241" s="27">
        <f t="shared" si="48"/>
        <v>9.9000000000000075</v>
      </c>
      <c r="AB241" s="28">
        <v>2.7243820594597831E-2</v>
      </c>
      <c r="AD241" s="27">
        <f t="shared" si="49"/>
        <v>9.9000000000000075</v>
      </c>
      <c r="AE241" s="28">
        <v>2.7358373059319305E-2</v>
      </c>
      <c r="AG241" s="97">
        <f t="shared" si="43"/>
        <v>-1.1455246472147351</v>
      </c>
      <c r="AJ241" s="27">
        <f t="shared" si="54"/>
        <v>27.25</v>
      </c>
      <c r="AK241" s="28">
        <v>2.6369474730502291E-2</v>
      </c>
      <c r="AM241" s="27">
        <f t="shared" si="55"/>
        <v>27.25</v>
      </c>
      <c r="AN241" s="28" t="e">
        <v>#VALUE!</v>
      </c>
      <c r="AO241" s="28"/>
      <c r="AP241" s="97" t="e">
        <f t="shared" si="44"/>
        <v>#VALUE!</v>
      </c>
    </row>
    <row r="242" spans="2:42" ht="13.2" customHeight="1" x14ac:dyDescent="0.25">
      <c r="B242" s="27">
        <f t="shared" si="50"/>
        <v>27.375</v>
      </c>
      <c r="C242" s="28">
        <v>1.9695701045366221E-2</v>
      </c>
      <c r="E242" s="27">
        <f t="shared" si="51"/>
        <v>27.375</v>
      </c>
      <c r="F242" s="28">
        <v>2.1237111159106845E-2</v>
      </c>
      <c r="H242" s="27">
        <f t="shared" si="52"/>
        <v>27.375</v>
      </c>
      <c r="I242" s="28">
        <v>2.1152661135595597E-2</v>
      </c>
      <c r="K242" s="27">
        <f t="shared" si="53"/>
        <v>27.375</v>
      </c>
      <c r="L242" s="28">
        <v>2.1196304135215505E-2</v>
      </c>
      <c r="N242" s="97">
        <f t="shared" si="42"/>
        <v>-0.43642999619907669</v>
      </c>
      <c r="Q242" s="27">
        <f t="shared" si="45"/>
        <v>9.9500000000000082</v>
      </c>
      <c r="R242" s="89">
        <v>2.7278343225263596E-2</v>
      </c>
      <c r="T242" s="27">
        <f t="shared" si="46"/>
        <v>9.9500000000000082</v>
      </c>
      <c r="U242" s="28">
        <v>2.8331754486620515E-2</v>
      </c>
      <c r="W242" s="27">
        <f t="shared" si="47"/>
        <v>9.9500000000000082</v>
      </c>
      <c r="X242" s="28">
        <v>2.8179475682269087E-2</v>
      </c>
      <c r="AA242" s="27">
        <f t="shared" si="48"/>
        <v>9.9500000000000082</v>
      </c>
      <c r="AB242" s="28">
        <v>2.7278343225263596E-2</v>
      </c>
      <c r="AD242" s="27">
        <f t="shared" si="49"/>
        <v>9.9500000000000082</v>
      </c>
      <c r="AE242" s="28">
        <v>2.7391822094997218E-2</v>
      </c>
      <c r="AG242" s="97">
        <f t="shared" si="43"/>
        <v>-1.1347886973362211</v>
      </c>
      <c r="AJ242" s="27">
        <f t="shared" si="54"/>
        <v>27.375</v>
      </c>
      <c r="AK242" s="28">
        <v>2.6376479344778176E-2</v>
      </c>
      <c r="AM242" s="27">
        <f t="shared" si="55"/>
        <v>27.375</v>
      </c>
      <c r="AN242" s="28" t="e">
        <v>#VALUE!</v>
      </c>
      <c r="AO242" s="28"/>
      <c r="AP242" s="97" t="e">
        <f t="shared" si="44"/>
        <v>#VALUE!</v>
      </c>
    </row>
    <row r="243" spans="2:42" ht="13.2" customHeight="1" x14ac:dyDescent="0.25">
      <c r="B243" s="27">
        <f t="shared" si="50"/>
        <v>27.5</v>
      </c>
      <c r="C243" s="28">
        <v>1.9702556659113062E-2</v>
      </c>
      <c r="E243" s="27">
        <f t="shared" si="51"/>
        <v>27.5</v>
      </c>
      <c r="F243" s="28">
        <v>2.1254291826125822E-2</v>
      </c>
      <c r="H243" s="27">
        <f t="shared" si="52"/>
        <v>27.5</v>
      </c>
      <c r="I243" s="28">
        <v>2.1158833256006638E-2</v>
      </c>
      <c r="K243" s="27">
        <f t="shared" si="53"/>
        <v>27.5</v>
      </c>
      <c r="L243" s="28">
        <v>2.1202349475362866E-2</v>
      </c>
      <c r="N243" s="97">
        <f t="shared" si="42"/>
        <v>-0.43516219356228014</v>
      </c>
      <c r="Q243" s="27">
        <f t="shared" si="45"/>
        <v>10.000000000000009</v>
      </c>
      <c r="R243" s="89">
        <v>2.7312865855929361E-2</v>
      </c>
      <c r="T243" s="27">
        <f t="shared" si="46"/>
        <v>10.000000000000009</v>
      </c>
      <c r="U243" s="28">
        <v>2.8381128550259357E-2</v>
      </c>
      <c r="W243" s="27">
        <f t="shared" si="47"/>
        <v>10.000000000000009</v>
      </c>
      <c r="X243" s="28">
        <v>2.821755238694177E-2</v>
      </c>
      <c r="AA243" s="27">
        <f t="shared" si="48"/>
        <v>10.000000000000009</v>
      </c>
      <c r="AB243" s="28">
        <v>2.7312865855929361E-2</v>
      </c>
      <c r="AD243" s="27">
        <f t="shared" si="49"/>
        <v>10.000000000000009</v>
      </c>
      <c r="AE243" s="28">
        <v>2.7425271130675135E-2</v>
      </c>
      <c r="AG243" s="97">
        <f t="shared" si="43"/>
        <v>-1.124052747457742</v>
      </c>
      <c r="AJ243" s="27">
        <f t="shared" si="54"/>
        <v>27.5</v>
      </c>
      <c r="AK243" s="28">
        <v>2.6383483959054061E-2</v>
      </c>
      <c r="AM243" s="27">
        <f t="shared" si="55"/>
        <v>27.5</v>
      </c>
      <c r="AN243" s="28" t="e">
        <v>#VALUE!</v>
      </c>
      <c r="AO243" s="28"/>
      <c r="AP243" s="97" t="e">
        <f t="shared" si="44"/>
        <v>#VALUE!</v>
      </c>
    </row>
    <row r="244" spans="2:42" ht="13.2" customHeight="1" x14ac:dyDescent="0.25">
      <c r="B244" s="27">
        <f t="shared" si="50"/>
        <v>27.625</v>
      </c>
      <c r="C244" s="28">
        <v>1.9709522269042937E-2</v>
      </c>
      <c r="E244" s="27">
        <f t="shared" si="51"/>
        <v>27.625</v>
      </c>
      <c r="F244" s="28">
        <v>2.127147249314482E-2</v>
      </c>
      <c r="H244" s="27">
        <f t="shared" si="52"/>
        <v>27.625</v>
      </c>
      <c r="I244" s="28">
        <v>2.1165005376417675E-2</v>
      </c>
      <c r="K244" s="27">
        <f t="shared" si="53"/>
        <v>27.625</v>
      </c>
      <c r="L244" s="28">
        <v>2.1208394815510227E-2</v>
      </c>
      <c r="N244" s="97">
        <f t="shared" si="42"/>
        <v>-0.43389439092551829</v>
      </c>
      <c r="Q244" s="27">
        <f t="shared" si="45"/>
        <v>10.05000000000001</v>
      </c>
      <c r="R244" s="89">
        <v>2.7347388486595126E-2</v>
      </c>
      <c r="T244" s="27">
        <f t="shared" si="46"/>
        <v>10.05000000000001</v>
      </c>
      <c r="U244" s="28">
        <v>2.8430502613898199E-2</v>
      </c>
      <c r="W244" s="27">
        <f t="shared" si="47"/>
        <v>10.05000000000001</v>
      </c>
      <c r="X244" s="28">
        <v>2.8255629091614453E-2</v>
      </c>
      <c r="AA244" s="27">
        <f t="shared" si="48"/>
        <v>10.05000000000001</v>
      </c>
      <c r="AB244" s="28">
        <v>2.7347388486595126E-2</v>
      </c>
      <c r="AD244" s="27">
        <f t="shared" si="49"/>
        <v>10.05000000000001</v>
      </c>
      <c r="AE244" s="28">
        <v>2.7458720166353048E-2</v>
      </c>
      <c r="AG244" s="97">
        <f t="shared" si="43"/>
        <v>-1.113316797579228</v>
      </c>
      <c r="AJ244" s="27">
        <f t="shared" si="54"/>
        <v>27.625</v>
      </c>
      <c r="AK244" s="28">
        <v>2.639048857332995E-2</v>
      </c>
      <c r="AM244" s="27">
        <f t="shared" si="55"/>
        <v>27.625</v>
      </c>
      <c r="AN244" s="28" t="e">
        <v>#VALUE!</v>
      </c>
      <c r="AO244" s="28"/>
      <c r="AP244" s="97" t="e">
        <f t="shared" si="44"/>
        <v>#VALUE!</v>
      </c>
    </row>
    <row r="245" spans="2:42" ht="13.2" customHeight="1" x14ac:dyDescent="0.25">
      <c r="B245" s="27">
        <f t="shared" si="50"/>
        <v>27.75</v>
      </c>
      <c r="C245" s="28">
        <v>1.9716615178075037E-2</v>
      </c>
      <c r="E245" s="27">
        <f t="shared" si="51"/>
        <v>27.75</v>
      </c>
      <c r="F245" s="28">
        <v>2.1288653160163807E-2</v>
      </c>
      <c r="H245" s="27">
        <f t="shared" si="52"/>
        <v>27.75</v>
      </c>
      <c r="I245" s="28">
        <v>2.1171177496828713E-2</v>
      </c>
      <c r="K245" s="27">
        <f t="shared" si="53"/>
        <v>27.75</v>
      </c>
      <c r="L245" s="28">
        <v>2.1214440155657592E-2</v>
      </c>
      <c r="N245" s="97">
        <f t="shared" si="42"/>
        <v>-0.43262658828879114</v>
      </c>
      <c r="Q245" s="27">
        <f t="shared" si="45"/>
        <v>10.10000000000001</v>
      </c>
      <c r="R245" s="89">
        <v>2.738191111726089E-2</v>
      </c>
      <c r="T245" s="27">
        <f t="shared" si="46"/>
        <v>10.10000000000001</v>
      </c>
      <c r="U245" s="28">
        <v>2.8479876677537042E-2</v>
      </c>
      <c r="W245" s="27">
        <f t="shared" si="47"/>
        <v>10.10000000000001</v>
      </c>
      <c r="X245" s="28">
        <v>2.8293705796287136E-2</v>
      </c>
      <c r="AA245" s="27">
        <f t="shared" si="48"/>
        <v>10.10000000000001</v>
      </c>
      <c r="AB245" s="28">
        <v>2.738191111726089E-2</v>
      </c>
      <c r="AD245" s="27">
        <f t="shared" si="49"/>
        <v>10.10000000000001</v>
      </c>
      <c r="AE245" s="28">
        <v>2.7492169202030962E-2</v>
      </c>
      <c r="AG245" s="97">
        <f t="shared" si="43"/>
        <v>-1.102580847700714</v>
      </c>
      <c r="AJ245" s="27">
        <f t="shared" si="54"/>
        <v>27.75</v>
      </c>
      <c r="AK245" s="28">
        <v>2.6397493187605835E-2</v>
      </c>
      <c r="AM245" s="27">
        <f t="shared" si="55"/>
        <v>27.75</v>
      </c>
      <c r="AN245" s="28" t="e">
        <v>#VALUE!</v>
      </c>
      <c r="AO245" s="28"/>
      <c r="AP245" s="97" t="e">
        <f t="shared" si="44"/>
        <v>#VALUE!</v>
      </c>
    </row>
    <row r="246" spans="2:42" ht="13.2" customHeight="1" x14ac:dyDescent="0.25">
      <c r="B246" s="27">
        <f t="shared" si="50"/>
        <v>27.875</v>
      </c>
      <c r="C246" s="28">
        <v>1.9723852378762265E-2</v>
      </c>
      <c r="E246" s="27">
        <f t="shared" si="51"/>
        <v>27.875</v>
      </c>
      <c r="F246" s="28">
        <v>2.1305833827182794E-2</v>
      </c>
      <c r="H246" s="27">
        <f t="shared" si="52"/>
        <v>27.875</v>
      </c>
      <c r="I246" s="28">
        <v>2.1177349617239747E-2</v>
      </c>
      <c r="K246" s="27">
        <f t="shared" si="53"/>
        <v>27.875</v>
      </c>
      <c r="L246" s="28">
        <v>2.1220485495804943E-2</v>
      </c>
      <c r="N246" s="97">
        <f t="shared" si="42"/>
        <v>-0.4313587856519599</v>
      </c>
      <c r="Q246" s="27">
        <f t="shared" si="45"/>
        <v>10.150000000000011</v>
      </c>
      <c r="R246" s="89">
        <v>2.7416433747926655E-2</v>
      </c>
      <c r="T246" s="27">
        <f t="shared" si="46"/>
        <v>10.150000000000011</v>
      </c>
      <c r="U246" s="28">
        <v>2.8529250741175884E-2</v>
      </c>
      <c r="W246" s="27">
        <f t="shared" si="47"/>
        <v>10.150000000000011</v>
      </c>
      <c r="X246" s="28">
        <v>2.8331782500959819E-2</v>
      </c>
      <c r="AA246" s="27">
        <f t="shared" si="48"/>
        <v>10.150000000000011</v>
      </c>
      <c r="AB246" s="28">
        <v>2.7416433747926655E-2</v>
      </c>
      <c r="AD246" s="27">
        <f t="shared" si="49"/>
        <v>10.150000000000011</v>
      </c>
      <c r="AE246" s="28">
        <v>2.7525618237708875E-2</v>
      </c>
      <c r="AG246" s="97">
        <f t="shared" si="43"/>
        <v>-1.0918448978222002</v>
      </c>
      <c r="AJ246" s="27">
        <f t="shared" si="54"/>
        <v>27.875</v>
      </c>
      <c r="AK246" s="28">
        <v>2.640449780188172E-2</v>
      </c>
      <c r="AM246" s="27">
        <f t="shared" si="55"/>
        <v>27.875</v>
      </c>
      <c r="AN246" s="28" t="e">
        <v>#VALUE!</v>
      </c>
      <c r="AO246" s="28"/>
      <c r="AP246" s="97" t="e">
        <f t="shared" si="44"/>
        <v>#VALUE!</v>
      </c>
    </row>
    <row r="247" spans="2:42" ht="13.2" customHeight="1" x14ac:dyDescent="0.25">
      <c r="B247" s="27">
        <f t="shared" si="50"/>
        <v>28</v>
      </c>
      <c r="C247" s="28">
        <v>1.9731250560219099E-2</v>
      </c>
      <c r="E247" s="27">
        <f t="shared" si="51"/>
        <v>28</v>
      </c>
      <c r="F247" s="28">
        <v>2.1323014494201781E-2</v>
      </c>
      <c r="H247" s="27">
        <f t="shared" si="52"/>
        <v>28</v>
      </c>
      <c r="I247" s="28">
        <v>2.1183521737650791E-2</v>
      </c>
      <c r="K247" s="27">
        <f t="shared" si="53"/>
        <v>28</v>
      </c>
      <c r="L247" s="28">
        <v>2.1226530835952311E-2</v>
      </c>
      <c r="N247" s="97">
        <f t="shared" si="42"/>
        <v>-0.43009098301519805</v>
      </c>
      <c r="Q247" s="27">
        <f t="shared" si="45"/>
        <v>10.200000000000012</v>
      </c>
      <c r="R247" s="89">
        <v>2.745095637859242E-2</v>
      </c>
      <c r="T247" s="27">
        <f t="shared" si="46"/>
        <v>10.200000000000012</v>
      </c>
      <c r="U247" s="28">
        <v>2.8578624804814726E-2</v>
      </c>
      <c r="W247" s="27">
        <f t="shared" si="47"/>
        <v>10.200000000000012</v>
      </c>
      <c r="X247" s="28">
        <v>2.8369859205632501E-2</v>
      </c>
      <c r="AA247" s="27">
        <f t="shared" si="48"/>
        <v>10.200000000000012</v>
      </c>
      <c r="AB247" s="28">
        <v>2.745095637859242E-2</v>
      </c>
      <c r="AD247" s="27">
        <f t="shared" si="49"/>
        <v>10.200000000000012</v>
      </c>
      <c r="AE247" s="28">
        <v>2.7559067273386788E-2</v>
      </c>
      <c r="AG247" s="97">
        <f t="shared" si="43"/>
        <v>-1.0811089479436862</v>
      </c>
      <c r="AJ247" s="27">
        <f t="shared" si="54"/>
        <v>28</v>
      </c>
      <c r="AK247" s="28">
        <v>2.6411502416157605E-2</v>
      </c>
      <c r="AM247" s="27">
        <f t="shared" si="55"/>
        <v>28</v>
      </c>
      <c r="AN247" s="28" t="e">
        <v>#VALUE!</v>
      </c>
      <c r="AO247" s="28"/>
      <c r="AP247" s="97" t="e">
        <f t="shared" si="44"/>
        <v>#VALUE!</v>
      </c>
    </row>
    <row r="248" spans="2:42" ht="13.2" customHeight="1" x14ac:dyDescent="0.25">
      <c r="B248" s="27">
        <f t="shared" si="50"/>
        <v>28.125</v>
      </c>
      <c r="C248" s="28">
        <v>1.9738826114864633E-2</v>
      </c>
      <c r="E248" s="27">
        <f t="shared" si="51"/>
        <v>28.125</v>
      </c>
      <c r="F248" s="28">
        <v>2.1340195161220772E-2</v>
      </c>
      <c r="H248" s="27">
        <f t="shared" si="52"/>
        <v>28.125</v>
      </c>
      <c r="I248" s="28">
        <v>2.1189693858061832E-2</v>
      </c>
      <c r="K248" s="27">
        <f t="shared" si="53"/>
        <v>28.125</v>
      </c>
      <c r="L248" s="28">
        <v>2.1232576176099676E-2</v>
      </c>
      <c r="N248" s="97">
        <f t="shared" si="42"/>
        <v>-0.4288231803784362</v>
      </c>
      <c r="Q248" s="27">
        <f t="shared" si="45"/>
        <v>10.250000000000012</v>
      </c>
      <c r="R248" s="89">
        <v>2.7485479009258185E-2</v>
      </c>
      <c r="T248" s="27">
        <f t="shared" si="46"/>
        <v>10.250000000000012</v>
      </c>
      <c r="U248" s="28">
        <v>2.8627998868453568E-2</v>
      </c>
      <c r="W248" s="27">
        <f t="shared" si="47"/>
        <v>10.250000000000012</v>
      </c>
      <c r="X248" s="28">
        <v>2.8407935910305184E-2</v>
      </c>
      <c r="AA248" s="27">
        <f t="shared" si="48"/>
        <v>10.250000000000012</v>
      </c>
      <c r="AB248" s="28">
        <v>2.7485479009258185E-2</v>
      </c>
      <c r="AD248" s="27">
        <f t="shared" si="49"/>
        <v>10.250000000000012</v>
      </c>
      <c r="AE248" s="28">
        <v>2.7592516309064702E-2</v>
      </c>
      <c r="AG248" s="97">
        <f t="shared" si="43"/>
        <v>-1.0703729980651722</v>
      </c>
      <c r="AJ248" s="27">
        <f t="shared" si="54"/>
        <v>28.125</v>
      </c>
      <c r="AK248" s="28">
        <v>2.6418507030433493E-2</v>
      </c>
      <c r="AM248" s="27">
        <f t="shared" si="55"/>
        <v>28.125</v>
      </c>
      <c r="AN248" s="28" t="e">
        <v>#VALUE!</v>
      </c>
      <c r="AO248" s="28"/>
      <c r="AP248" s="97" t="e">
        <f t="shared" si="44"/>
        <v>#VALUE!</v>
      </c>
    </row>
    <row r="249" spans="2:42" ht="13.2" customHeight="1" x14ac:dyDescent="0.25">
      <c r="B249" s="27">
        <f t="shared" si="50"/>
        <v>28.25</v>
      </c>
      <c r="C249" s="28">
        <v>1.9746595144986664E-2</v>
      </c>
      <c r="E249" s="27">
        <f t="shared" si="51"/>
        <v>28.25</v>
      </c>
      <c r="F249" s="28">
        <v>2.1357375828239759E-2</v>
      </c>
      <c r="H249" s="27">
        <f t="shared" si="52"/>
        <v>28.25</v>
      </c>
      <c r="I249" s="28">
        <v>2.1195865978472863E-2</v>
      </c>
      <c r="K249" s="27">
        <f t="shared" si="53"/>
        <v>28.25</v>
      </c>
      <c r="L249" s="28">
        <v>2.1238621516247027E-2</v>
      </c>
      <c r="N249" s="97">
        <f t="shared" si="42"/>
        <v>-0.42755537774163965</v>
      </c>
      <c r="Q249" s="27">
        <f t="shared" si="45"/>
        <v>10.300000000000013</v>
      </c>
      <c r="R249" s="89">
        <v>2.7520001639923949E-2</v>
      </c>
      <c r="T249" s="27">
        <f t="shared" si="46"/>
        <v>10.300000000000013</v>
      </c>
      <c r="U249" s="28">
        <v>2.867737293209241E-2</v>
      </c>
      <c r="W249" s="27">
        <f t="shared" si="47"/>
        <v>10.300000000000013</v>
      </c>
      <c r="X249" s="28">
        <v>2.8446012614977867E-2</v>
      </c>
      <c r="AA249" s="27">
        <f t="shared" si="48"/>
        <v>10.300000000000013</v>
      </c>
      <c r="AB249" s="28">
        <v>2.7520001639923949E-2</v>
      </c>
      <c r="AD249" s="27">
        <f t="shared" si="49"/>
        <v>10.300000000000013</v>
      </c>
      <c r="AE249" s="28">
        <v>2.7625965344742615E-2</v>
      </c>
      <c r="AG249" s="97">
        <f t="shared" si="43"/>
        <v>-1.0596370481866582</v>
      </c>
      <c r="AJ249" s="27">
        <f t="shared" si="54"/>
        <v>28.25</v>
      </c>
      <c r="AK249" s="28">
        <v>2.6425511644709375E-2</v>
      </c>
      <c r="AM249" s="27">
        <f t="shared" si="55"/>
        <v>28.25</v>
      </c>
      <c r="AN249" s="28" t="e">
        <v>#VALUE!</v>
      </c>
      <c r="AO249" s="28"/>
      <c r="AP249" s="97" t="e">
        <f t="shared" si="44"/>
        <v>#VALUE!</v>
      </c>
    </row>
    <row r="250" spans="2:42" ht="13.2" customHeight="1" x14ac:dyDescent="0.25">
      <c r="B250" s="27">
        <f t="shared" si="50"/>
        <v>28.375</v>
      </c>
      <c r="C250" s="28">
        <v>1.9754573469132227E-2</v>
      </c>
      <c r="E250" s="27">
        <f t="shared" si="51"/>
        <v>28.375</v>
      </c>
      <c r="F250" s="28">
        <v>2.1374556495258747E-2</v>
      </c>
      <c r="H250" s="27">
        <f t="shared" si="52"/>
        <v>28.375</v>
      </c>
      <c r="I250" s="28">
        <v>2.1202038098883904E-2</v>
      </c>
      <c r="K250" s="27">
        <f t="shared" si="53"/>
        <v>28.375</v>
      </c>
      <c r="L250" s="28">
        <v>2.1244666856394395E-2</v>
      </c>
      <c r="N250" s="97">
        <f t="shared" si="42"/>
        <v>-0.4262875751049125</v>
      </c>
      <c r="Q250" s="27">
        <f t="shared" si="45"/>
        <v>10.350000000000014</v>
      </c>
      <c r="R250" s="89">
        <v>2.7554524270589714E-2</v>
      </c>
      <c r="T250" s="27">
        <f t="shared" si="46"/>
        <v>10.350000000000014</v>
      </c>
      <c r="U250" s="28">
        <v>2.8726746995731252E-2</v>
      </c>
      <c r="W250" s="27">
        <f t="shared" si="47"/>
        <v>10.350000000000014</v>
      </c>
      <c r="X250" s="28">
        <v>2.848408931965055E-2</v>
      </c>
      <c r="AA250" s="27">
        <f t="shared" si="48"/>
        <v>10.350000000000014</v>
      </c>
      <c r="AB250" s="28">
        <v>2.7554524270589714E-2</v>
      </c>
      <c r="AD250" s="27">
        <f t="shared" si="49"/>
        <v>10.350000000000014</v>
      </c>
      <c r="AE250" s="28">
        <v>2.7659414380420529E-2</v>
      </c>
      <c r="AG250" s="97">
        <f t="shared" si="43"/>
        <v>-1.0489010983081442</v>
      </c>
      <c r="AJ250" s="27">
        <f t="shared" si="54"/>
        <v>28.375</v>
      </c>
      <c r="AK250" s="28">
        <v>2.643251625898526E-2</v>
      </c>
      <c r="AM250" s="27">
        <f t="shared" si="55"/>
        <v>28.375</v>
      </c>
      <c r="AN250" s="28" t="e">
        <v>#VALUE!</v>
      </c>
      <c r="AO250" s="28"/>
      <c r="AP250" s="97" t="e">
        <f t="shared" si="44"/>
        <v>#VALUE!</v>
      </c>
    </row>
    <row r="251" spans="2:42" ht="13.2" customHeight="1" x14ac:dyDescent="0.25">
      <c r="B251" s="27">
        <f t="shared" si="50"/>
        <v>28.5</v>
      </c>
      <c r="C251" s="28">
        <v>1.9762776628329971E-2</v>
      </c>
      <c r="E251" s="27">
        <f t="shared" si="51"/>
        <v>28.5</v>
      </c>
      <c r="F251" s="28">
        <v>2.1391737162277734E-2</v>
      </c>
      <c r="H251" s="27">
        <f t="shared" si="52"/>
        <v>28.5</v>
      </c>
      <c r="I251" s="28">
        <v>2.1208210219294945E-2</v>
      </c>
      <c r="K251" s="27">
        <f t="shared" si="53"/>
        <v>28.5</v>
      </c>
      <c r="L251" s="28">
        <v>2.125071219654176E-2</v>
      </c>
      <c r="N251" s="97">
        <f t="shared" si="42"/>
        <v>-0.42501977246815065</v>
      </c>
      <c r="Q251" s="27">
        <f t="shared" si="45"/>
        <v>10.400000000000015</v>
      </c>
      <c r="R251" s="89">
        <v>2.7589046901255479E-2</v>
      </c>
      <c r="T251" s="27">
        <f t="shared" si="46"/>
        <v>10.400000000000015</v>
      </c>
      <c r="U251" s="28">
        <v>2.8776121059370094E-2</v>
      </c>
      <c r="W251" s="27">
        <f t="shared" si="47"/>
        <v>10.400000000000015</v>
      </c>
      <c r="X251" s="28">
        <v>2.8522166024323233E-2</v>
      </c>
      <c r="AA251" s="27">
        <f t="shared" si="48"/>
        <v>10.400000000000015</v>
      </c>
      <c r="AB251" s="28">
        <v>2.7589046901255479E-2</v>
      </c>
      <c r="AD251" s="27">
        <f t="shared" si="49"/>
        <v>10.400000000000015</v>
      </c>
      <c r="AE251" s="28">
        <v>2.7692863416098442E-2</v>
      </c>
      <c r="AG251" s="97">
        <f t="shared" si="43"/>
        <v>-1.0381651484296304</v>
      </c>
      <c r="AJ251" s="27">
        <f t="shared" si="54"/>
        <v>28.5</v>
      </c>
      <c r="AK251" s="28">
        <v>2.6439520873261145E-2</v>
      </c>
      <c r="AM251" s="27">
        <f t="shared" si="55"/>
        <v>28.5</v>
      </c>
      <c r="AN251" s="28" t="e">
        <v>#VALUE!</v>
      </c>
      <c r="AO251" s="28"/>
      <c r="AP251" s="97" t="e">
        <f t="shared" si="44"/>
        <v>#VALUE!</v>
      </c>
    </row>
    <row r="252" spans="2:42" ht="13.2" customHeight="1" x14ac:dyDescent="0.25">
      <c r="B252" s="27">
        <f t="shared" si="50"/>
        <v>28.625</v>
      </c>
      <c r="C252" s="28">
        <v>1.9771219892149566E-2</v>
      </c>
      <c r="E252" s="27">
        <f t="shared" si="51"/>
        <v>28.625</v>
      </c>
      <c r="F252" s="28">
        <v>2.1408917829296718E-2</v>
      </c>
      <c r="H252" s="27">
        <f t="shared" si="52"/>
        <v>28.625</v>
      </c>
      <c r="I252" s="28">
        <v>2.1214382339705986E-2</v>
      </c>
      <c r="K252" s="27">
        <f t="shared" si="53"/>
        <v>28.625</v>
      </c>
      <c r="L252" s="28">
        <v>2.1256757536689118E-2</v>
      </c>
      <c r="N252" s="97">
        <f t="shared" si="42"/>
        <v>-0.42375196983131941</v>
      </c>
      <c r="Q252" s="27">
        <f t="shared" si="45"/>
        <v>10.450000000000015</v>
      </c>
      <c r="R252" s="89">
        <v>2.7623569531921244E-2</v>
      </c>
      <c r="T252" s="27">
        <f t="shared" si="46"/>
        <v>10.450000000000015</v>
      </c>
      <c r="U252" s="28">
        <v>2.8825495123008936E-2</v>
      </c>
      <c r="W252" s="27">
        <f t="shared" si="47"/>
        <v>10.450000000000015</v>
      </c>
      <c r="X252" s="28">
        <v>2.8560242728995915E-2</v>
      </c>
      <c r="AA252" s="27">
        <f t="shared" si="48"/>
        <v>10.450000000000015</v>
      </c>
      <c r="AB252" s="28">
        <v>2.7623569531921244E-2</v>
      </c>
      <c r="AD252" s="27">
        <f t="shared" si="49"/>
        <v>10.450000000000015</v>
      </c>
      <c r="AE252" s="28">
        <v>2.7726312451776355E-2</v>
      </c>
      <c r="AG252" s="97">
        <f t="shared" si="43"/>
        <v>-1.0274291985511164</v>
      </c>
      <c r="AJ252" s="27">
        <f t="shared" si="54"/>
        <v>28.625</v>
      </c>
      <c r="AK252" s="28">
        <v>2.644652548753703E-2</v>
      </c>
      <c r="AM252" s="27">
        <f t="shared" si="55"/>
        <v>28.625</v>
      </c>
      <c r="AN252" s="28" t="e">
        <v>#VALUE!</v>
      </c>
      <c r="AO252" s="28"/>
      <c r="AP252" s="97" t="e">
        <f t="shared" si="44"/>
        <v>#VALUE!</v>
      </c>
    </row>
    <row r="253" spans="2:42" ht="13.2" customHeight="1" x14ac:dyDescent="0.25">
      <c r="B253" s="27">
        <f t="shared" si="50"/>
        <v>28.75</v>
      </c>
      <c r="C253" s="28">
        <v>1.9779918264602923E-2</v>
      </c>
      <c r="E253" s="27">
        <f t="shared" si="51"/>
        <v>28.75</v>
      </c>
      <c r="F253" s="28">
        <v>2.1426098496315712E-2</v>
      </c>
      <c r="H253" s="27">
        <f t="shared" si="52"/>
        <v>28.75</v>
      </c>
      <c r="I253" s="28">
        <v>2.1220554460117023E-2</v>
      </c>
      <c r="K253" s="27">
        <f t="shared" si="53"/>
        <v>28.75</v>
      </c>
      <c r="L253" s="28">
        <v>2.1262802876836483E-2</v>
      </c>
      <c r="N253" s="97">
        <f t="shared" si="42"/>
        <v>-0.42248416719459225</v>
      </c>
      <c r="Q253" s="27">
        <f t="shared" si="45"/>
        <v>10.500000000000016</v>
      </c>
      <c r="R253" s="89">
        <v>2.7658092162587009E-2</v>
      </c>
      <c r="T253" s="27">
        <f t="shared" si="46"/>
        <v>10.500000000000016</v>
      </c>
      <c r="U253" s="28">
        <v>2.8874869186647778E-2</v>
      </c>
      <c r="W253" s="27">
        <f t="shared" si="47"/>
        <v>10.500000000000016</v>
      </c>
      <c r="X253" s="28">
        <v>2.8598319433668598E-2</v>
      </c>
      <c r="AA253" s="27">
        <f t="shared" si="48"/>
        <v>10.500000000000016</v>
      </c>
      <c r="AB253" s="28">
        <v>2.7658092162587009E-2</v>
      </c>
      <c r="AD253" s="27">
        <f t="shared" si="49"/>
        <v>10.500000000000016</v>
      </c>
      <c r="AE253" s="28">
        <v>2.7759761487454269E-2</v>
      </c>
      <c r="AG253" s="97">
        <f t="shared" si="43"/>
        <v>-1.0166932486726024</v>
      </c>
      <c r="AJ253" s="27">
        <f t="shared" si="54"/>
        <v>28.75</v>
      </c>
      <c r="AK253" s="28">
        <v>2.6453530101812919E-2</v>
      </c>
      <c r="AM253" s="27">
        <f t="shared" si="55"/>
        <v>28.75</v>
      </c>
      <c r="AN253" s="28" t="e">
        <v>#VALUE!</v>
      </c>
      <c r="AO253" s="28"/>
      <c r="AP253" s="97" t="e">
        <f t="shared" si="44"/>
        <v>#VALUE!</v>
      </c>
    </row>
    <row r="254" spans="2:42" ht="13.2" customHeight="1" x14ac:dyDescent="0.25">
      <c r="B254" s="27">
        <f t="shared" si="50"/>
        <v>28.875</v>
      </c>
      <c r="C254" s="28">
        <v>1.9788886489892233E-2</v>
      </c>
      <c r="E254" s="27">
        <f t="shared" si="51"/>
        <v>28.875</v>
      </c>
      <c r="F254" s="28">
        <v>2.1443279163334699E-2</v>
      </c>
      <c r="H254" s="27">
        <f t="shared" si="52"/>
        <v>28.875</v>
      </c>
      <c r="I254" s="28">
        <v>2.1226726580528057E-2</v>
      </c>
      <c r="K254" s="27">
        <f t="shared" si="53"/>
        <v>28.875</v>
      </c>
      <c r="L254" s="28">
        <v>2.1268848216983841E-2</v>
      </c>
      <c r="N254" s="97">
        <f t="shared" si="42"/>
        <v>-0.4212163645578304</v>
      </c>
      <c r="Q254" s="27">
        <f t="shared" si="45"/>
        <v>10.550000000000017</v>
      </c>
      <c r="R254" s="89">
        <v>2.7692614793252773E-2</v>
      </c>
      <c r="T254" s="27">
        <f t="shared" si="46"/>
        <v>10.550000000000017</v>
      </c>
      <c r="U254" s="28">
        <v>2.892424325028662E-2</v>
      </c>
      <c r="W254" s="27">
        <f t="shared" si="47"/>
        <v>10.550000000000017</v>
      </c>
      <c r="X254" s="28">
        <v>2.8636396138341281E-2</v>
      </c>
      <c r="AA254" s="27">
        <f t="shared" si="48"/>
        <v>10.550000000000017</v>
      </c>
      <c r="AB254" s="28">
        <v>2.7692614793252773E-2</v>
      </c>
      <c r="AD254" s="27">
        <f t="shared" si="49"/>
        <v>10.550000000000017</v>
      </c>
      <c r="AE254" s="28">
        <v>2.7793210523132182E-2</v>
      </c>
      <c r="AG254" s="97">
        <f t="shared" si="43"/>
        <v>-1.0059572987940886</v>
      </c>
      <c r="AJ254" s="27">
        <f t="shared" si="54"/>
        <v>28.875</v>
      </c>
      <c r="AK254" s="28">
        <v>2.64605347160888E-2</v>
      </c>
      <c r="AM254" s="27">
        <f t="shared" si="55"/>
        <v>28.875</v>
      </c>
      <c r="AN254" s="28" t="e">
        <v>#VALUE!</v>
      </c>
      <c r="AO254" s="28"/>
      <c r="AP254" s="97" t="e">
        <f t="shared" si="44"/>
        <v>#VALUE!</v>
      </c>
    </row>
    <row r="255" spans="2:42" ht="13.2" customHeight="1" x14ac:dyDescent="0.25">
      <c r="B255" s="27">
        <f t="shared" si="50"/>
        <v>29</v>
      </c>
      <c r="C255" s="28">
        <v>1.9798139058009298E-2</v>
      </c>
      <c r="E255" s="27">
        <f t="shared" si="51"/>
        <v>29</v>
      </c>
      <c r="F255" s="28">
        <v>2.1460459830353683E-2</v>
      </c>
      <c r="H255" s="27">
        <f t="shared" si="52"/>
        <v>29</v>
      </c>
      <c r="I255" s="28">
        <v>2.1232898700939098E-2</v>
      </c>
      <c r="K255" s="27">
        <f t="shared" si="53"/>
        <v>29</v>
      </c>
      <c r="L255" s="28">
        <v>2.1274893557131202E-2</v>
      </c>
      <c r="N255" s="97">
        <f t="shared" si="42"/>
        <v>-0.41994856192103386</v>
      </c>
      <c r="Q255" s="27">
        <f t="shared" si="45"/>
        <v>10.600000000000017</v>
      </c>
      <c r="R255" s="89">
        <v>2.7727137423918538E-2</v>
      </c>
      <c r="T255" s="27">
        <f t="shared" si="46"/>
        <v>10.600000000000017</v>
      </c>
      <c r="U255" s="28">
        <v>2.8973617313925462E-2</v>
      </c>
      <c r="W255" s="27">
        <f t="shared" si="47"/>
        <v>10.600000000000017</v>
      </c>
      <c r="X255" s="28">
        <v>2.8674472843013964E-2</v>
      </c>
      <c r="AA255" s="27">
        <f t="shared" si="48"/>
        <v>10.600000000000017</v>
      </c>
      <c r="AB255" s="28">
        <v>2.7727137423918538E-2</v>
      </c>
      <c r="AD255" s="27">
        <f t="shared" si="49"/>
        <v>10.600000000000017</v>
      </c>
      <c r="AE255" s="28">
        <v>2.7826659558810099E-2</v>
      </c>
      <c r="AG255" s="97">
        <f t="shared" si="43"/>
        <v>-0.99522134891560921</v>
      </c>
      <c r="AJ255" s="27">
        <f t="shared" si="54"/>
        <v>29</v>
      </c>
      <c r="AK255" s="28">
        <v>2.6467539330364685E-2</v>
      </c>
      <c r="AM255" s="27">
        <f t="shared" si="55"/>
        <v>29</v>
      </c>
      <c r="AN255" s="28" t="e">
        <v>#VALUE!</v>
      </c>
      <c r="AO255" s="28"/>
      <c r="AP255" s="97" t="e">
        <f t="shared" si="44"/>
        <v>#VALUE!</v>
      </c>
    </row>
    <row r="256" spans="2:42" ht="13.2" customHeight="1" x14ac:dyDescent="0.25">
      <c r="B256" s="27">
        <f t="shared" si="50"/>
        <v>29.125</v>
      </c>
      <c r="C256" s="28">
        <v>1.9807690210190691E-2</v>
      </c>
      <c r="E256" s="27">
        <f t="shared" si="51"/>
        <v>29.125</v>
      </c>
      <c r="F256" s="28">
        <v>2.1477640497372677E-2</v>
      </c>
      <c r="H256" s="27">
        <f t="shared" si="52"/>
        <v>29.125</v>
      </c>
      <c r="I256" s="28">
        <v>2.1239070821350136E-2</v>
      </c>
      <c r="K256" s="27">
        <f t="shared" si="53"/>
        <v>29.125</v>
      </c>
      <c r="L256" s="28">
        <v>2.1280938897278563E-2</v>
      </c>
      <c r="N256" s="97">
        <f t="shared" si="42"/>
        <v>-0.41868075928427201</v>
      </c>
      <c r="Q256" s="27">
        <f t="shared" si="45"/>
        <v>10.650000000000018</v>
      </c>
      <c r="R256" s="89">
        <v>2.7761660054584306E-2</v>
      </c>
      <c r="T256" s="27">
        <f t="shared" si="46"/>
        <v>10.650000000000018</v>
      </c>
      <c r="U256" s="28">
        <v>2.9022991377564304E-2</v>
      </c>
      <c r="W256" s="27">
        <f t="shared" si="47"/>
        <v>10.650000000000018</v>
      </c>
      <c r="X256" s="28">
        <v>2.8712549547686646E-2</v>
      </c>
      <c r="AA256" s="27">
        <f t="shared" si="48"/>
        <v>10.650000000000018</v>
      </c>
      <c r="AB256" s="28">
        <v>2.7761660054584306E-2</v>
      </c>
      <c r="AD256" s="27">
        <f t="shared" si="49"/>
        <v>10.650000000000018</v>
      </c>
      <c r="AE256" s="28">
        <v>2.7860108594488012E-2</v>
      </c>
      <c r="AG256" s="97">
        <f t="shared" si="43"/>
        <v>-0.98448539903706056</v>
      </c>
      <c r="AJ256" s="27">
        <f t="shared" si="54"/>
        <v>29.125</v>
      </c>
      <c r="AK256" s="28">
        <v>2.647454394464057E-2</v>
      </c>
      <c r="AM256" s="27">
        <f t="shared" si="55"/>
        <v>29.125</v>
      </c>
      <c r="AN256" s="28" t="e">
        <v>#VALUE!</v>
      </c>
      <c r="AO256" s="28"/>
      <c r="AP256" s="97" t="e">
        <f t="shared" si="44"/>
        <v>#VALUE!</v>
      </c>
    </row>
    <row r="257" spans="2:42" ht="13.2" customHeight="1" x14ac:dyDescent="0.25">
      <c r="B257" s="27">
        <f t="shared" si="50"/>
        <v>29.25</v>
      </c>
      <c r="C257" s="28">
        <v>1.9817553944233065E-2</v>
      </c>
      <c r="E257" s="27">
        <f t="shared" si="51"/>
        <v>29.25</v>
      </c>
      <c r="F257" s="28">
        <v>2.1494821164391664E-2</v>
      </c>
      <c r="H257" s="27">
        <f t="shared" si="52"/>
        <v>29.25</v>
      </c>
      <c r="I257" s="28">
        <v>2.124524294176118E-2</v>
      </c>
      <c r="K257" s="27">
        <f t="shared" si="53"/>
        <v>29.25</v>
      </c>
      <c r="L257" s="28">
        <v>2.1286984237425928E-2</v>
      </c>
      <c r="N257" s="97">
        <f t="shared" si="42"/>
        <v>-0.41741295664747546</v>
      </c>
      <c r="Q257" s="27">
        <f t="shared" si="45"/>
        <v>10.700000000000019</v>
      </c>
      <c r="R257" s="89">
        <v>2.7796182685250071E-2</v>
      </c>
      <c r="T257" s="27">
        <f t="shared" si="46"/>
        <v>10.700000000000019</v>
      </c>
      <c r="U257" s="28">
        <v>2.9072365441203146E-2</v>
      </c>
      <c r="W257" s="27">
        <f t="shared" si="47"/>
        <v>10.700000000000019</v>
      </c>
      <c r="X257" s="28">
        <v>2.8750626252359329E-2</v>
      </c>
      <c r="AA257" s="27">
        <f t="shared" si="48"/>
        <v>10.700000000000019</v>
      </c>
      <c r="AB257" s="28">
        <v>2.7796182685250071E-2</v>
      </c>
      <c r="AD257" s="27">
        <f t="shared" si="49"/>
        <v>10.700000000000019</v>
      </c>
      <c r="AE257" s="28">
        <v>2.7893557630165926E-2</v>
      </c>
      <c r="AG257" s="97">
        <f t="shared" si="43"/>
        <v>-0.97374944915854655</v>
      </c>
      <c r="AJ257" s="27">
        <f t="shared" si="54"/>
        <v>29.25</v>
      </c>
      <c r="AK257" s="28">
        <v>2.6481548558916455E-2</v>
      </c>
      <c r="AM257" s="27">
        <f t="shared" si="55"/>
        <v>29.25</v>
      </c>
      <c r="AN257" s="28" t="e">
        <v>#VALUE!</v>
      </c>
      <c r="AO257" s="28"/>
      <c r="AP257" s="97" t="e">
        <f t="shared" si="44"/>
        <v>#VALUE!</v>
      </c>
    </row>
    <row r="258" spans="2:42" ht="13.2" customHeight="1" x14ac:dyDescent="0.25">
      <c r="B258" s="27">
        <f t="shared" si="50"/>
        <v>29.375</v>
      </c>
      <c r="C258" s="28">
        <v>1.9827744019672678E-2</v>
      </c>
      <c r="E258" s="27">
        <f t="shared" si="51"/>
        <v>29.375</v>
      </c>
      <c r="F258" s="28">
        <v>2.1512001831410655E-2</v>
      </c>
      <c r="H258" s="27">
        <f t="shared" si="52"/>
        <v>29.375</v>
      </c>
      <c r="I258" s="28">
        <v>2.1251415062172214E-2</v>
      </c>
      <c r="K258" s="27">
        <f t="shared" si="53"/>
        <v>29.375</v>
      </c>
      <c r="L258" s="28">
        <v>2.1293029577573286E-2</v>
      </c>
      <c r="N258" s="97">
        <f t="shared" si="42"/>
        <v>-0.41614515401071361</v>
      </c>
      <c r="Q258" s="27">
        <f t="shared" si="45"/>
        <v>10.75000000000002</v>
      </c>
      <c r="R258" s="89">
        <v>2.7830705315915836E-2</v>
      </c>
      <c r="T258" s="27">
        <f t="shared" si="46"/>
        <v>10.75000000000002</v>
      </c>
      <c r="U258" s="28">
        <v>2.9121739504841988E-2</v>
      </c>
      <c r="W258" s="27">
        <f t="shared" si="47"/>
        <v>10.75000000000002</v>
      </c>
      <c r="X258" s="28">
        <v>2.8788702957032012E-2</v>
      </c>
      <c r="AA258" s="27">
        <f t="shared" si="48"/>
        <v>10.75000000000002</v>
      </c>
      <c r="AB258" s="28">
        <v>2.7830705315915836E-2</v>
      </c>
      <c r="AD258" s="27">
        <f t="shared" si="49"/>
        <v>10.75000000000002</v>
      </c>
      <c r="AE258" s="28">
        <v>2.7927006665843839E-2</v>
      </c>
      <c r="AG258" s="97">
        <f t="shared" si="43"/>
        <v>-0.96301349928003266</v>
      </c>
      <c r="AJ258" s="27">
        <f t="shared" si="54"/>
        <v>29.375</v>
      </c>
      <c r="AK258" s="28">
        <v>2.648855317319234E-2</v>
      </c>
      <c r="AM258" s="27">
        <f t="shared" si="55"/>
        <v>29.375</v>
      </c>
      <c r="AN258" s="28" t="e">
        <v>#VALUE!</v>
      </c>
      <c r="AO258" s="28"/>
      <c r="AP258" s="97" t="e">
        <f t="shared" si="44"/>
        <v>#VALUE!</v>
      </c>
    </row>
    <row r="259" spans="2:42" ht="13.2" customHeight="1" x14ac:dyDescent="0.25">
      <c r="B259" s="27">
        <f t="shared" si="50"/>
        <v>29.5</v>
      </c>
      <c r="C259" s="28">
        <v>1.9838273962833334E-2</v>
      </c>
      <c r="E259" s="27">
        <f t="shared" si="51"/>
        <v>29.5</v>
      </c>
      <c r="F259" s="28">
        <v>2.1529182498429642E-2</v>
      </c>
      <c r="H259" s="27">
        <f t="shared" si="52"/>
        <v>29.5</v>
      </c>
      <c r="I259" s="28">
        <v>2.1257587182583255E-2</v>
      </c>
      <c r="K259" s="27">
        <f t="shared" si="53"/>
        <v>29.5</v>
      </c>
      <c r="L259" s="28">
        <v>2.1299074917720647E-2</v>
      </c>
      <c r="N259" s="97">
        <f t="shared" si="42"/>
        <v>-0.41487735137391707</v>
      </c>
      <c r="Q259" s="27">
        <f t="shared" si="45"/>
        <v>10.80000000000002</v>
      </c>
      <c r="R259" s="89">
        <v>2.7865227946581601E-2</v>
      </c>
      <c r="T259" s="27">
        <f t="shared" si="46"/>
        <v>10.80000000000002</v>
      </c>
      <c r="U259" s="28">
        <v>2.917111356848083E-2</v>
      </c>
      <c r="W259" s="27">
        <f t="shared" si="47"/>
        <v>10.80000000000002</v>
      </c>
      <c r="X259" s="28">
        <v>2.8826779661704695E-2</v>
      </c>
      <c r="AA259" s="27">
        <f t="shared" si="48"/>
        <v>10.80000000000002</v>
      </c>
      <c r="AB259" s="28">
        <v>2.7865227946581601E-2</v>
      </c>
      <c r="AD259" s="27">
        <f t="shared" si="49"/>
        <v>10.80000000000002</v>
      </c>
      <c r="AE259" s="28">
        <v>2.7960455701521753E-2</v>
      </c>
      <c r="AG259" s="97">
        <f t="shared" si="43"/>
        <v>-0.95227754940151876</v>
      </c>
      <c r="AJ259" s="27">
        <f t="shared" si="54"/>
        <v>29.5</v>
      </c>
      <c r="AK259" s="28">
        <v>2.6495557787468225E-2</v>
      </c>
      <c r="AM259" s="27">
        <f t="shared" si="55"/>
        <v>29.5</v>
      </c>
      <c r="AN259" s="28" t="e">
        <v>#VALUE!</v>
      </c>
      <c r="AO259" s="28"/>
      <c r="AP259" s="97" t="e">
        <f t="shared" si="44"/>
        <v>#VALUE!</v>
      </c>
    </row>
    <row r="260" spans="2:42" ht="13.2" customHeight="1" x14ac:dyDescent="0.25">
      <c r="B260" s="27">
        <f t="shared" si="50"/>
        <v>29.625</v>
      </c>
      <c r="C260" s="28">
        <v>1.9849157071746421E-2</v>
      </c>
      <c r="E260" s="27">
        <f t="shared" si="51"/>
        <v>29.625</v>
      </c>
      <c r="F260" s="28">
        <v>2.1546363165448633E-2</v>
      </c>
      <c r="H260" s="27">
        <f t="shared" si="52"/>
        <v>29.625</v>
      </c>
      <c r="I260" s="28">
        <v>2.126375930299429E-2</v>
      </c>
      <c r="K260" s="27">
        <f t="shared" si="53"/>
        <v>29.625</v>
      </c>
      <c r="L260" s="28">
        <v>2.1305120257868009E-2</v>
      </c>
      <c r="N260" s="97">
        <f t="shared" si="42"/>
        <v>-0.41360954873718991</v>
      </c>
      <c r="Q260" s="27">
        <f t="shared" si="45"/>
        <v>10.850000000000021</v>
      </c>
      <c r="R260" s="89">
        <v>2.7899750577247365E-2</v>
      </c>
      <c r="T260" s="27">
        <f t="shared" si="46"/>
        <v>10.850000000000021</v>
      </c>
      <c r="U260" s="28">
        <v>2.9220487632119672E-2</v>
      </c>
      <c r="W260" s="27">
        <f t="shared" si="47"/>
        <v>10.850000000000021</v>
      </c>
      <c r="X260" s="28">
        <v>2.8864856366377378E-2</v>
      </c>
      <c r="AA260" s="27">
        <f t="shared" si="48"/>
        <v>10.850000000000021</v>
      </c>
      <c r="AB260" s="28">
        <v>2.7899750577247365E-2</v>
      </c>
      <c r="AD260" s="27">
        <f t="shared" si="49"/>
        <v>10.850000000000021</v>
      </c>
      <c r="AE260" s="28">
        <v>2.7993904737199666E-2</v>
      </c>
      <c r="AG260" s="97">
        <f t="shared" si="43"/>
        <v>-0.94154159952300476</v>
      </c>
      <c r="AJ260" s="27">
        <f t="shared" si="54"/>
        <v>29.625</v>
      </c>
      <c r="AK260" s="28">
        <v>2.6502562401744111E-2</v>
      </c>
      <c r="AM260" s="27">
        <f t="shared" si="55"/>
        <v>29.625</v>
      </c>
      <c r="AN260" s="28" t="e">
        <v>#VALUE!</v>
      </c>
      <c r="AO260" s="28"/>
      <c r="AP260" s="97" t="e">
        <f t="shared" si="44"/>
        <v>#VALUE!</v>
      </c>
    </row>
    <row r="261" spans="2:42" ht="13.2" customHeight="1" x14ac:dyDescent="0.25">
      <c r="B261" s="27">
        <f t="shared" si="50"/>
        <v>29.75</v>
      </c>
      <c r="C261" s="28">
        <v>1.9860406420947042E-2</v>
      </c>
      <c r="E261" s="27">
        <f t="shared" si="51"/>
        <v>29.75</v>
      </c>
      <c r="F261" s="28">
        <v>2.1563543832467617E-2</v>
      </c>
      <c r="H261" s="27">
        <f t="shared" si="52"/>
        <v>29.75</v>
      </c>
      <c r="I261" s="28">
        <v>2.1269931423405327E-2</v>
      </c>
      <c r="K261" s="27">
        <f t="shared" si="53"/>
        <v>29.75</v>
      </c>
      <c r="L261" s="28">
        <v>2.1311165598015373E-2</v>
      </c>
      <c r="N261" s="97">
        <f t="shared" si="42"/>
        <v>-0.41234174610046276</v>
      </c>
      <c r="Q261" s="27">
        <f t="shared" si="45"/>
        <v>10.900000000000022</v>
      </c>
      <c r="R261" s="89">
        <v>2.793427320791313E-2</v>
      </c>
      <c r="T261" s="27">
        <f t="shared" si="46"/>
        <v>10.900000000000022</v>
      </c>
      <c r="U261" s="28">
        <v>2.9269861695758511E-2</v>
      </c>
      <c r="W261" s="27">
        <f t="shared" si="47"/>
        <v>10.900000000000022</v>
      </c>
      <c r="X261" s="28">
        <v>2.890293307105006E-2</v>
      </c>
      <c r="AA261" s="27">
        <f t="shared" si="48"/>
        <v>10.900000000000022</v>
      </c>
      <c r="AB261" s="28">
        <v>2.793427320791313E-2</v>
      </c>
      <c r="AD261" s="27">
        <f t="shared" si="49"/>
        <v>10.900000000000022</v>
      </c>
      <c r="AE261" s="28">
        <v>2.8027353772877579E-2</v>
      </c>
      <c r="AG261" s="97">
        <f t="shared" si="43"/>
        <v>-0.93080564964449075</v>
      </c>
      <c r="AJ261" s="27">
        <f t="shared" si="54"/>
        <v>29.75</v>
      </c>
      <c r="AK261" s="28">
        <v>2.6509567016019996E-2</v>
      </c>
      <c r="AM261" s="27">
        <f t="shared" si="55"/>
        <v>29.75</v>
      </c>
      <c r="AN261" s="28" t="e">
        <v>#VALUE!</v>
      </c>
      <c r="AO261" s="28"/>
      <c r="AP261" s="97" t="e">
        <f t="shared" si="44"/>
        <v>#VALUE!</v>
      </c>
    </row>
    <row r="262" spans="2:42" ht="13.2" customHeight="1" x14ac:dyDescent="0.25">
      <c r="B262" s="27">
        <f t="shared" si="50"/>
        <v>29.875</v>
      </c>
      <c r="C262" s="28">
        <v>1.9872034866149586E-2</v>
      </c>
      <c r="E262" s="27">
        <f t="shared" si="51"/>
        <v>29.875</v>
      </c>
      <c r="F262" s="28">
        <v>2.15807244994866E-2</v>
      </c>
      <c r="H262" s="27">
        <f t="shared" si="52"/>
        <v>29.875</v>
      </c>
      <c r="I262" s="28">
        <v>2.1276103543816371E-2</v>
      </c>
      <c r="K262" s="27">
        <f t="shared" si="53"/>
        <v>29.875</v>
      </c>
      <c r="L262" s="28">
        <v>2.1317210938162735E-2</v>
      </c>
      <c r="N262" s="97">
        <f t="shared" si="42"/>
        <v>-0.41107394346363152</v>
      </c>
      <c r="Q262" s="27">
        <f t="shared" si="45"/>
        <v>10.950000000000022</v>
      </c>
      <c r="R262" s="89">
        <v>2.7968795838578895E-2</v>
      </c>
      <c r="T262" s="27">
        <f t="shared" si="46"/>
        <v>10.950000000000022</v>
      </c>
      <c r="U262" s="28">
        <v>2.9319235759397353E-2</v>
      </c>
      <c r="W262" s="27">
        <f t="shared" si="47"/>
        <v>10.950000000000022</v>
      </c>
      <c r="X262" s="28">
        <v>2.8941009775722743E-2</v>
      </c>
      <c r="AA262" s="27">
        <f t="shared" si="48"/>
        <v>10.950000000000022</v>
      </c>
      <c r="AB262" s="28">
        <v>2.7968795838578895E-2</v>
      </c>
      <c r="AD262" s="27">
        <f t="shared" si="49"/>
        <v>10.950000000000022</v>
      </c>
      <c r="AE262" s="28">
        <v>2.8060802808555493E-2</v>
      </c>
      <c r="AG262" s="97">
        <f t="shared" si="43"/>
        <v>-0.92006969976597686</v>
      </c>
      <c r="AJ262" s="27">
        <f t="shared" si="54"/>
        <v>29.875</v>
      </c>
      <c r="AK262" s="28">
        <v>2.6516571630295881E-2</v>
      </c>
      <c r="AM262" s="27">
        <f t="shared" si="55"/>
        <v>29.875</v>
      </c>
      <c r="AN262" s="28" t="e">
        <v>#VALUE!</v>
      </c>
      <c r="AO262" s="28"/>
      <c r="AP262" s="97" t="e">
        <f t="shared" si="44"/>
        <v>#VALUE!</v>
      </c>
    </row>
    <row r="263" spans="2:42" ht="13.2" customHeight="1" x14ac:dyDescent="0.25">
      <c r="B263" s="27">
        <f t="shared" si="50"/>
        <v>30</v>
      </c>
      <c r="C263" s="28">
        <v>1.9884055048806571E-2</v>
      </c>
      <c r="E263" s="27">
        <f t="shared" si="51"/>
        <v>30</v>
      </c>
      <c r="F263" s="28">
        <v>2.1597905166505591E-2</v>
      </c>
      <c r="H263" s="27">
        <f t="shared" si="52"/>
        <v>30</v>
      </c>
      <c r="I263" s="28">
        <v>2.1282275664227406E-2</v>
      </c>
      <c r="K263" s="27">
        <f t="shared" si="53"/>
        <v>30</v>
      </c>
      <c r="L263" s="28">
        <v>2.1323256278310092E-2</v>
      </c>
      <c r="N263" s="97">
        <f t="shared" si="42"/>
        <v>-0.40980614082686967</v>
      </c>
      <c r="Q263" s="27">
        <f t="shared" si="45"/>
        <v>11.000000000000023</v>
      </c>
      <c r="R263" s="89">
        <v>2.800331846924466E-2</v>
      </c>
      <c r="T263" s="27">
        <f t="shared" si="46"/>
        <v>11.000000000000023</v>
      </c>
      <c r="U263" s="28">
        <v>2.9368609823036195E-2</v>
      </c>
      <c r="W263" s="27">
        <f t="shared" si="47"/>
        <v>11.000000000000023</v>
      </c>
      <c r="X263" s="28">
        <v>2.8979086480395426E-2</v>
      </c>
      <c r="AA263" s="27">
        <f t="shared" si="48"/>
        <v>11.000000000000023</v>
      </c>
      <c r="AB263" s="28">
        <v>2.800331846924466E-2</v>
      </c>
      <c r="AD263" s="27">
        <f t="shared" si="49"/>
        <v>11.000000000000023</v>
      </c>
      <c r="AE263" s="28">
        <v>2.8094251844233406E-2</v>
      </c>
      <c r="AG263" s="97">
        <f t="shared" si="43"/>
        <v>-0.90933374988746296</v>
      </c>
      <c r="AJ263" s="27">
        <f t="shared" si="54"/>
        <v>30</v>
      </c>
      <c r="AK263" s="28">
        <v>2.6523576244571766E-2</v>
      </c>
      <c r="AM263" s="27">
        <f t="shared" si="55"/>
        <v>30</v>
      </c>
      <c r="AN263" s="28" t="e">
        <v>#VALUE!</v>
      </c>
      <c r="AO263" s="28"/>
      <c r="AP263" s="97" t="e">
        <f t="shared" si="44"/>
        <v>#VALUE!</v>
      </c>
    </row>
    <row r="264" spans="2:42" ht="13.2" customHeight="1" x14ac:dyDescent="0.25">
      <c r="B264" s="27">
        <f t="shared" si="50"/>
        <v>30.125</v>
      </c>
      <c r="C264" s="28">
        <v>1.9896477623636413E-2</v>
      </c>
      <c r="E264" s="27">
        <f t="shared" si="51"/>
        <v>30.125</v>
      </c>
      <c r="F264" s="28">
        <v>2.1602955159259498E-2</v>
      </c>
      <c r="H264" s="27">
        <f t="shared" si="52"/>
        <v>30.125</v>
      </c>
      <c r="I264" s="28">
        <v>2.1297332424727325E-2</v>
      </c>
      <c r="K264" s="27">
        <f t="shared" si="53"/>
        <v>30.125</v>
      </c>
      <c r="L264" s="28">
        <v>2.1338422584096177E-2</v>
      </c>
      <c r="N264" s="97">
        <f t="shared" si="42"/>
        <v>-0.41090159368852019</v>
      </c>
      <c r="Q264" s="27">
        <f t="shared" si="45"/>
        <v>11.050000000000024</v>
      </c>
      <c r="R264" s="89">
        <v>2.8037841099910425E-2</v>
      </c>
      <c r="T264" s="27">
        <f t="shared" si="46"/>
        <v>11.050000000000024</v>
      </c>
      <c r="U264" s="28">
        <v>2.9417983886675037E-2</v>
      </c>
      <c r="W264" s="27">
        <f t="shared" si="47"/>
        <v>11.050000000000024</v>
      </c>
      <c r="X264" s="28">
        <v>2.9017163185068109E-2</v>
      </c>
      <c r="AA264" s="27">
        <f t="shared" si="48"/>
        <v>11.050000000000024</v>
      </c>
      <c r="AB264" s="28">
        <v>2.8037841099910425E-2</v>
      </c>
      <c r="AD264" s="27">
        <f t="shared" si="49"/>
        <v>11.050000000000024</v>
      </c>
      <c r="AE264" s="28">
        <v>2.8127700879911319E-2</v>
      </c>
      <c r="AG264" s="97">
        <f t="shared" si="43"/>
        <v>-0.89859780000894895</v>
      </c>
      <c r="AJ264" s="27">
        <f t="shared" si="54"/>
        <v>30.125</v>
      </c>
      <c r="AK264" s="28">
        <v>2.6538635688371302E-2</v>
      </c>
      <c r="AM264" s="27">
        <f t="shared" si="55"/>
        <v>30.125</v>
      </c>
      <c r="AN264" s="28" t="e">
        <v>#VALUE!</v>
      </c>
      <c r="AO264" s="28"/>
      <c r="AP264" s="97" t="e">
        <f t="shared" si="44"/>
        <v>#VALUE!</v>
      </c>
    </row>
    <row r="265" spans="2:42" ht="13.2" customHeight="1" x14ac:dyDescent="0.25">
      <c r="B265" s="27">
        <f t="shared" si="50"/>
        <v>30.25</v>
      </c>
      <c r="C265" s="28">
        <v>1.9909298116520563E-2</v>
      </c>
      <c r="E265" s="27">
        <f t="shared" si="51"/>
        <v>30.25</v>
      </c>
      <c r="F265" s="28">
        <v>2.1604151363799232E-2</v>
      </c>
      <c r="H265" s="27">
        <f t="shared" si="52"/>
        <v>30.25</v>
      </c>
      <c r="I265" s="28">
        <v>2.1315211742367394E-2</v>
      </c>
      <c r="K265" s="27">
        <f t="shared" si="53"/>
        <v>30.25</v>
      </c>
      <c r="L265" s="28">
        <v>2.1356486525175435E-2</v>
      </c>
      <c r="N265" s="97">
        <f t="shared" si="42"/>
        <v>-0.41274782808041477</v>
      </c>
      <c r="Q265" s="27">
        <f t="shared" si="45"/>
        <v>11.100000000000025</v>
      </c>
      <c r="R265" s="89">
        <v>2.8072363730576189E-2</v>
      </c>
      <c r="T265" s="27">
        <f t="shared" si="46"/>
        <v>11.100000000000025</v>
      </c>
      <c r="U265" s="28">
        <v>2.9467357950313879E-2</v>
      </c>
      <c r="W265" s="27">
        <f t="shared" si="47"/>
        <v>11.100000000000025</v>
      </c>
      <c r="X265" s="28">
        <v>2.9055239889740792E-2</v>
      </c>
      <c r="AA265" s="27">
        <f t="shared" si="48"/>
        <v>11.100000000000025</v>
      </c>
      <c r="AB265" s="28">
        <v>2.8072363730576189E-2</v>
      </c>
      <c r="AD265" s="27">
        <f t="shared" si="49"/>
        <v>11.100000000000025</v>
      </c>
      <c r="AE265" s="28">
        <v>2.8161149915589233E-2</v>
      </c>
      <c r="AG265" s="97">
        <f t="shared" si="43"/>
        <v>-0.88786185013043495</v>
      </c>
      <c r="AJ265" s="27">
        <f t="shared" si="54"/>
        <v>30.25</v>
      </c>
      <c r="AK265" s="28">
        <v>2.6556254067181963E-2</v>
      </c>
      <c r="AM265" s="27">
        <f t="shared" si="55"/>
        <v>30.25</v>
      </c>
      <c r="AN265" s="28" t="e">
        <v>#VALUE!</v>
      </c>
      <c r="AO265" s="28"/>
      <c r="AP265" s="97" t="e">
        <f t="shared" si="44"/>
        <v>#VALUE!</v>
      </c>
    </row>
    <row r="266" spans="2:42" ht="13.2" customHeight="1" x14ac:dyDescent="0.25">
      <c r="B266" s="27">
        <f t="shared" si="50"/>
        <v>30.375</v>
      </c>
      <c r="C266" s="28">
        <v>1.9922504645157314E-2</v>
      </c>
      <c r="E266" s="27">
        <f t="shared" si="51"/>
        <v>30.375</v>
      </c>
      <c r="F266" s="28">
        <v>2.1605347568338956E-2</v>
      </c>
      <c r="H266" s="27">
        <f t="shared" si="52"/>
        <v>30.375</v>
      </c>
      <c r="I266" s="28">
        <v>2.1333091060007459E-2</v>
      </c>
      <c r="K266" s="27">
        <f t="shared" si="53"/>
        <v>30.375</v>
      </c>
      <c r="L266" s="28">
        <v>2.137455046625469E-2</v>
      </c>
      <c r="N266" s="97">
        <f t="shared" si="42"/>
        <v>-0.41459406247230934</v>
      </c>
      <c r="Q266" s="27">
        <f t="shared" si="45"/>
        <v>11.150000000000025</v>
      </c>
      <c r="R266" s="89">
        <v>2.8106886361241954E-2</v>
      </c>
      <c r="T266" s="27">
        <f t="shared" si="46"/>
        <v>11.150000000000025</v>
      </c>
      <c r="U266" s="28">
        <v>2.9516732013952721E-2</v>
      </c>
      <c r="W266" s="27">
        <f t="shared" si="47"/>
        <v>11.150000000000025</v>
      </c>
      <c r="X266" s="28">
        <v>2.9093316594413478E-2</v>
      </c>
      <c r="AA266" s="27">
        <f t="shared" si="48"/>
        <v>11.150000000000025</v>
      </c>
      <c r="AB266" s="28">
        <v>2.8106886361241954E-2</v>
      </c>
      <c r="AD266" s="27">
        <f t="shared" si="49"/>
        <v>11.150000000000025</v>
      </c>
      <c r="AE266" s="28">
        <v>2.819459895126715E-2</v>
      </c>
      <c r="AG266" s="97">
        <f t="shared" si="43"/>
        <v>-0.8771259002519558</v>
      </c>
      <c r="AJ266" s="27">
        <f t="shared" si="54"/>
        <v>30.375</v>
      </c>
      <c r="AK266" s="28">
        <v>2.657387244599262E-2</v>
      </c>
      <c r="AM266" s="27">
        <f t="shared" si="55"/>
        <v>30.375</v>
      </c>
      <c r="AN266" s="28" t="e">
        <v>#VALUE!</v>
      </c>
      <c r="AO266" s="28"/>
      <c r="AP266" s="97" t="e">
        <f t="shared" si="44"/>
        <v>#VALUE!</v>
      </c>
    </row>
    <row r="267" spans="2:42" ht="13.2" customHeight="1" x14ac:dyDescent="0.25">
      <c r="B267" s="27">
        <f t="shared" si="50"/>
        <v>30.5</v>
      </c>
      <c r="C267" s="28">
        <v>1.9936085465763344E-2</v>
      </c>
      <c r="E267" s="27">
        <f t="shared" si="51"/>
        <v>30.5</v>
      </c>
      <c r="F267" s="28">
        <v>2.160654377287869E-2</v>
      </c>
      <c r="H267" s="27">
        <f t="shared" si="52"/>
        <v>30.5</v>
      </c>
      <c r="I267" s="28">
        <v>2.1350970377647532E-2</v>
      </c>
      <c r="K267" s="27">
        <f t="shared" si="53"/>
        <v>30.5</v>
      </c>
      <c r="L267" s="28">
        <v>2.1392614407333949E-2</v>
      </c>
      <c r="N267" s="97">
        <f t="shared" si="42"/>
        <v>-0.41644029686416922</v>
      </c>
      <c r="Q267" s="27">
        <f t="shared" si="45"/>
        <v>11.200000000000026</v>
      </c>
      <c r="R267" s="89">
        <v>2.8141408991907719E-2</v>
      </c>
      <c r="T267" s="27">
        <f t="shared" si="46"/>
        <v>11.200000000000026</v>
      </c>
      <c r="U267" s="28">
        <v>2.9566106077591563E-2</v>
      </c>
      <c r="W267" s="27">
        <f t="shared" si="47"/>
        <v>11.200000000000026</v>
      </c>
      <c r="X267" s="28">
        <v>2.9131393299086161E-2</v>
      </c>
      <c r="AA267" s="27">
        <f t="shared" si="48"/>
        <v>11.200000000000026</v>
      </c>
      <c r="AB267" s="28">
        <v>2.8141408991907719E-2</v>
      </c>
      <c r="AD267" s="27">
        <f t="shared" si="49"/>
        <v>11.200000000000026</v>
      </c>
      <c r="AE267" s="28">
        <v>2.8228047986945063E-2</v>
      </c>
      <c r="AG267" s="97">
        <f t="shared" si="43"/>
        <v>-0.8663899503734418</v>
      </c>
      <c r="AJ267" s="27">
        <f t="shared" si="54"/>
        <v>30.5</v>
      </c>
      <c r="AK267" s="28">
        <v>2.659149082480328E-2</v>
      </c>
      <c r="AM267" s="27">
        <f t="shared" si="55"/>
        <v>30.5</v>
      </c>
      <c r="AN267" s="28" t="e">
        <v>#VALUE!</v>
      </c>
      <c r="AO267" s="28"/>
      <c r="AP267" s="97" t="e">
        <f t="shared" si="44"/>
        <v>#VALUE!</v>
      </c>
    </row>
    <row r="268" spans="2:42" ht="13.2" customHeight="1" x14ac:dyDescent="0.25">
      <c r="B268" s="27">
        <f t="shared" si="50"/>
        <v>30.625</v>
      </c>
      <c r="C268" s="28">
        <v>1.9950029026290589E-2</v>
      </c>
      <c r="E268" s="27">
        <f t="shared" si="51"/>
        <v>30.625</v>
      </c>
      <c r="F268" s="28">
        <v>2.1607739977418414E-2</v>
      </c>
      <c r="H268" s="27">
        <f t="shared" si="52"/>
        <v>30.625</v>
      </c>
      <c r="I268" s="28">
        <v>2.1368849695287597E-2</v>
      </c>
      <c r="K268" s="27">
        <f t="shared" si="53"/>
        <v>30.625</v>
      </c>
      <c r="L268" s="28">
        <v>2.1410678348413197E-2</v>
      </c>
      <c r="N268" s="97">
        <f t="shared" si="42"/>
        <v>-0.41828653125599441</v>
      </c>
      <c r="Q268" s="27">
        <f t="shared" si="45"/>
        <v>11.250000000000027</v>
      </c>
      <c r="R268" s="89">
        <v>2.8175931622573484E-2</v>
      </c>
      <c r="T268" s="27">
        <f t="shared" si="46"/>
        <v>11.250000000000027</v>
      </c>
      <c r="U268" s="28">
        <v>2.9615480141230405E-2</v>
      </c>
      <c r="W268" s="27">
        <f t="shared" si="47"/>
        <v>11.250000000000027</v>
      </c>
      <c r="X268" s="28">
        <v>2.9169470003758843E-2</v>
      </c>
      <c r="AA268" s="27">
        <f t="shared" si="48"/>
        <v>11.250000000000027</v>
      </c>
      <c r="AB268" s="28">
        <v>2.8175931622573484E-2</v>
      </c>
      <c r="AD268" s="27">
        <f t="shared" si="49"/>
        <v>11.250000000000027</v>
      </c>
      <c r="AE268" s="28">
        <v>2.8261497022622976E-2</v>
      </c>
      <c r="AG268" s="97">
        <f t="shared" si="43"/>
        <v>-0.85565400049492779</v>
      </c>
      <c r="AJ268" s="27">
        <f t="shared" si="54"/>
        <v>30.625</v>
      </c>
      <c r="AK268" s="28">
        <v>2.6609109203613937E-2</v>
      </c>
      <c r="AM268" s="27">
        <f t="shared" si="55"/>
        <v>30.625</v>
      </c>
      <c r="AN268" s="28" t="e">
        <v>#VALUE!</v>
      </c>
      <c r="AO268" s="28"/>
      <c r="AP268" s="97" t="e">
        <f t="shared" si="44"/>
        <v>#VALUE!</v>
      </c>
    </row>
    <row r="269" spans="2:42" ht="13.2" customHeight="1" x14ac:dyDescent="0.25">
      <c r="B269" s="27">
        <f t="shared" si="50"/>
        <v>30.75</v>
      </c>
      <c r="C269" s="28">
        <v>1.9964323962529167E-2</v>
      </c>
      <c r="E269" s="27">
        <f t="shared" si="51"/>
        <v>30.75</v>
      </c>
      <c r="F269" s="28">
        <v>2.1608936181958149E-2</v>
      </c>
      <c r="H269" s="27">
        <f t="shared" si="52"/>
        <v>30.75</v>
      </c>
      <c r="I269" s="28">
        <v>2.1386729012927666E-2</v>
      </c>
      <c r="K269" s="27">
        <f t="shared" si="53"/>
        <v>30.75</v>
      </c>
      <c r="L269" s="28">
        <v>2.1428742289492455E-2</v>
      </c>
      <c r="N269" s="97">
        <f t="shared" si="42"/>
        <v>-0.42013276564788898</v>
      </c>
      <c r="Q269" s="27">
        <f t="shared" si="45"/>
        <v>11.300000000000027</v>
      </c>
      <c r="R269" s="89">
        <v>2.8210454253239248E-2</v>
      </c>
      <c r="T269" s="27">
        <f t="shared" si="46"/>
        <v>11.300000000000027</v>
      </c>
      <c r="U269" s="28">
        <v>2.9664854204869247E-2</v>
      </c>
      <c r="W269" s="27">
        <f t="shared" si="47"/>
        <v>11.300000000000027</v>
      </c>
      <c r="X269" s="28">
        <v>2.9207546708431526E-2</v>
      </c>
      <c r="AA269" s="27">
        <f t="shared" si="48"/>
        <v>11.300000000000027</v>
      </c>
      <c r="AB269" s="28">
        <v>2.8210454253239248E-2</v>
      </c>
      <c r="AD269" s="27">
        <f t="shared" si="49"/>
        <v>11.300000000000027</v>
      </c>
      <c r="AE269" s="28">
        <v>2.829494605830089E-2</v>
      </c>
      <c r="AG269" s="97">
        <f t="shared" si="43"/>
        <v>-0.8449180506164139</v>
      </c>
      <c r="AJ269" s="27">
        <f t="shared" si="54"/>
        <v>30.75</v>
      </c>
      <c r="AK269" s="28">
        <v>2.6626727582424597E-2</v>
      </c>
      <c r="AM269" s="27">
        <f t="shared" si="55"/>
        <v>30.75</v>
      </c>
      <c r="AN269" s="28" t="e">
        <v>#VALUE!</v>
      </c>
      <c r="AO269" s="28"/>
      <c r="AP269" s="97" t="e">
        <f t="shared" si="44"/>
        <v>#VALUE!</v>
      </c>
    </row>
    <row r="270" spans="2:42" ht="13.2" customHeight="1" x14ac:dyDescent="0.25">
      <c r="B270" s="27">
        <f t="shared" si="50"/>
        <v>30.875</v>
      </c>
      <c r="C270" s="28">
        <v>1.9978959094304964E-2</v>
      </c>
      <c r="E270" s="27">
        <f t="shared" si="51"/>
        <v>30.875</v>
      </c>
      <c r="F270" s="28">
        <v>2.1610132386497876E-2</v>
      </c>
      <c r="H270" s="27">
        <f t="shared" si="52"/>
        <v>30.875</v>
      </c>
      <c r="I270" s="28">
        <v>2.1404608330567728E-2</v>
      </c>
      <c r="K270" s="27">
        <f t="shared" si="53"/>
        <v>30.875</v>
      </c>
      <c r="L270" s="28">
        <v>2.1446806230571717E-2</v>
      </c>
      <c r="N270" s="97">
        <f t="shared" si="42"/>
        <v>-0.42197900003988764</v>
      </c>
      <c r="Q270" s="27">
        <f t="shared" si="45"/>
        <v>11.350000000000028</v>
      </c>
      <c r="R270" s="89">
        <v>2.8244976883905013E-2</v>
      </c>
      <c r="T270" s="27">
        <f t="shared" si="46"/>
        <v>11.350000000000028</v>
      </c>
      <c r="U270" s="28">
        <v>2.971422826850809E-2</v>
      </c>
      <c r="W270" s="27">
        <f t="shared" si="47"/>
        <v>11.350000000000028</v>
      </c>
      <c r="X270" s="28">
        <v>2.9245623413104209E-2</v>
      </c>
      <c r="AA270" s="27">
        <f t="shared" si="48"/>
        <v>11.350000000000028</v>
      </c>
      <c r="AB270" s="28">
        <v>2.8244976883905013E-2</v>
      </c>
      <c r="AD270" s="27">
        <f t="shared" si="49"/>
        <v>11.350000000000028</v>
      </c>
      <c r="AE270" s="28">
        <v>2.8328395093978803E-2</v>
      </c>
      <c r="AG270" s="97">
        <f t="shared" si="43"/>
        <v>-0.8341821007379</v>
      </c>
      <c r="AJ270" s="27">
        <f t="shared" si="54"/>
        <v>30.875</v>
      </c>
      <c r="AK270" s="28">
        <v>2.6644345961235258E-2</v>
      </c>
      <c r="AM270" s="27">
        <f t="shared" si="55"/>
        <v>30.875</v>
      </c>
      <c r="AN270" s="28" t="e">
        <v>#VALUE!</v>
      </c>
      <c r="AO270" s="28"/>
      <c r="AP270" s="97" t="e">
        <f t="shared" si="44"/>
        <v>#VALUE!</v>
      </c>
    </row>
    <row r="271" spans="2:42" ht="13.2" customHeight="1" x14ac:dyDescent="0.25">
      <c r="B271" s="27">
        <f t="shared" si="50"/>
        <v>31</v>
      </c>
      <c r="C271" s="28">
        <v>1.9993923421769269E-2</v>
      </c>
      <c r="E271" s="27">
        <f t="shared" si="51"/>
        <v>31</v>
      </c>
      <c r="F271" s="28">
        <v>2.1611328591037603E-2</v>
      </c>
      <c r="H271" s="27">
        <f t="shared" si="52"/>
        <v>31</v>
      </c>
      <c r="I271" s="28">
        <v>2.1422487648207797E-2</v>
      </c>
      <c r="K271" s="27">
        <f t="shared" si="53"/>
        <v>31</v>
      </c>
      <c r="L271" s="28">
        <v>2.1464870171650965E-2</v>
      </c>
      <c r="N271" s="97">
        <f t="shared" si="42"/>
        <v>-0.42382523443167813</v>
      </c>
      <c r="Q271" s="27">
        <f t="shared" si="45"/>
        <v>11.400000000000029</v>
      </c>
      <c r="R271" s="89">
        <v>2.8279499514570778E-2</v>
      </c>
      <c r="T271" s="27">
        <f t="shared" si="46"/>
        <v>11.400000000000029</v>
      </c>
      <c r="U271" s="28">
        <v>2.9763602332146932E-2</v>
      </c>
      <c r="W271" s="27">
        <f t="shared" si="47"/>
        <v>11.400000000000029</v>
      </c>
      <c r="X271" s="28">
        <v>2.9283700117776892E-2</v>
      </c>
      <c r="AA271" s="27">
        <f t="shared" si="48"/>
        <v>11.400000000000029</v>
      </c>
      <c r="AB271" s="28">
        <v>2.8279499514570778E-2</v>
      </c>
      <c r="AD271" s="27">
        <f t="shared" si="49"/>
        <v>11.400000000000029</v>
      </c>
      <c r="AE271" s="28">
        <v>2.8361844129656717E-2</v>
      </c>
      <c r="AG271" s="97">
        <f t="shared" si="43"/>
        <v>-0.82344615085938599</v>
      </c>
      <c r="AJ271" s="27">
        <f t="shared" si="54"/>
        <v>31</v>
      </c>
      <c r="AK271" s="28">
        <v>2.6661964340045915E-2</v>
      </c>
      <c r="AM271" s="27">
        <f t="shared" si="55"/>
        <v>31</v>
      </c>
      <c r="AN271" s="28" t="e">
        <v>#VALUE!</v>
      </c>
      <c r="AO271" s="28"/>
      <c r="AP271" s="97" t="e">
        <f t="shared" si="44"/>
        <v>#VALUE!</v>
      </c>
    </row>
    <row r="272" spans="2:42" ht="13.2" customHeight="1" x14ac:dyDescent="0.25">
      <c r="B272" s="27">
        <f t="shared" si="50"/>
        <v>31.125</v>
      </c>
      <c r="C272" s="28">
        <v>2.000920612177777E-2</v>
      </c>
      <c r="E272" s="27">
        <f t="shared" si="51"/>
        <v>31.125</v>
      </c>
      <c r="F272" s="28">
        <v>2.1612524795577331E-2</v>
      </c>
      <c r="H272" s="27">
        <f t="shared" si="52"/>
        <v>31.125</v>
      </c>
      <c r="I272" s="28">
        <v>2.1440366965847869E-2</v>
      </c>
      <c r="K272" s="27">
        <f t="shared" si="53"/>
        <v>31.125</v>
      </c>
      <c r="L272" s="28">
        <v>2.1482934112730223E-2</v>
      </c>
      <c r="N272" s="97">
        <f t="shared" si="42"/>
        <v>-0.42567146882353801</v>
      </c>
      <c r="Q272" s="27">
        <f t="shared" si="45"/>
        <v>11.450000000000029</v>
      </c>
      <c r="R272" s="89">
        <v>2.8314022145236543E-2</v>
      </c>
      <c r="T272" s="27">
        <f t="shared" si="46"/>
        <v>11.450000000000029</v>
      </c>
      <c r="U272" s="28">
        <v>2.9812976395785774E-2</v>
      </c>
      <c r="W272" s="27">
        <f t="shared" si="47"/>
        <v>11.450000000000029</v>
      </c>
      <c r="X272" s="28">
        <v>2.9321776822449575E-2</v>
      </c>
      <c r="AA272" s="27">
        <f t="shared" si="48"/>
        <v>11.450000000000029</v>
      </c>
      <c r="AB272" s="28">
        <v>2.8314022145236543E-2</v>
      </c>
      <c r="AD272" s="27">
        <f t="shared" si="49"/>
        <v>11.450000000000029</v>
      </c>
      <c r="AE272" s="28">
        <v>2.839529316533463E-2</v>
      </c>
      <c r="AG272" s="97">
        <f t="shared" si="43"/>
        <v>-0.81271020098087199</v>
      </c>
      <c r="AJ272" s="27">
        <f t="shared" si="54"/>
        <v>31.125</v>
      </c>
      <c r="AK272" s="28">
        <v>2.6679582718856575E-2</v>
      </c>
      <c r="AM272" s="27">
        <f t="shared" si="55"/>
        <v>31.125</v>
      </c>
      <c r="AN272" s="28" t="e">
        <v>#VALUE!</v>
      </c>
      <c r="AO272" s="28"/>
      <c r="AP272" s="97" t="e">
        <f t="shared" si="44"/>
        <v>#VALUE!</v>
      </c>
    </row>
    <row r="273" spans="2:42" ht="13.2" customHeight="1" x14ac:dyDescent="0.25">
      <c r="B273" s="27">
        <f t="shared" si="50"/>
        <v>31.25</v>
      </c>
      <c r="C273" s="28">
        <v>2.0024796544356481E-2</v>
      </c>
      <c r="E273" s="27">
        <f t="shared" si="51"/>
        <v>31.25</v>
      </c>
      <c r="F273" s="28">
        <v>2.1613721000117062E-2</v>
      </c>
      <c r="H273" s="27">
        <f t="shared" si="52"/>
        <v>31.25</v>
      </c>
      <c r="I273" s="28">
        <v>2.1458246283487928E-2</v>
      </c>
      <c r="K273" s="27">
        <f t="shared" si="53"/>
        <v>31.25</v>
      </c>
      <c r="L273" s="28">
        <v>2.1500998053809478E-2</v>
      </c>
      <c r="N273" s="97">
        <f t="shared" si="42"/>
        <v>-0.42751770321550198</v>
      </c>
      <c r="Q273" s="27">
        <f t="shared" si="45"/>
        <v>11.50000000000003</v>
      </c>
      <c r="R273" s="89">
        <v>2.8348544775902308E-2</v>
      </c>
      <c r="T273" s="27">
        <f t="shared" si="46"/>
        <v>11.50000000000003</v>
      </c>
      <c r="U273" s="28">
        <v>2.9862350459424616E-2</v>
      </c>
      <c r="W273" s="27">
        <f t="shared" si="47"/>
        <v>11.50000000000003</v>
      </c>
      <c r="X273" s="28">
        <v>2.9359853527122257E-2</v>
      </c>
      <c r="AA273" s="27">
        <f t="shared" si="48"/>
        <v>11.50000000000003</v>
      </c>
      <c r="AB273" s="28">
        <v>2.8348544775902308E-2</v>
      </c>
      <c r="AD273" s="27">
        <f t="shared" si="49"/>
        <v>11.50000000000003</v>
      </c>
      <c r="AE273" s="28">
        <v>2.8428742201012543E-2</v>
      </c>
      <c r="AG273" s="97">
        <f t="shared" si="43"/>
        <v>-0.80197425110235809</v>
      </c>
      <c r="AJ273" s="27">
        <f t="shared" si="54"/>
        <v>31.25</v>
      </c>
      <c r="AK273" s="28">
        <v>2.6697201097667232E-2</v>
      </c>
      <c r="AM273" s="27">
        <f t="shared" si="55"/>
        <v>31.25</v>
      </c>
      <c r="AN273" s="28" t="e">
        <v>#VALUE!</v>
      </c>
      <c r="AO273" s="28"/>
      <c r="AP273" s="97" t="e">
        <f t="shared" si="44"/>
        <v>#VALUE!</v>
      </c>
    </row>
    <row r="274" spans="2:42" ht="13.2" customHeight="1" x14ac:dyDescent="0.25">
      <c r="B274" s="27">
        <f t="shared" si="50"/>
        <v>31.375</v>
      </c>
      <c r="C274" s="28">
        <v>2.004068420925206E-2</v>
      </c>
      <c r="E274" s="27">
        <f t="shared" si="51"/>
        <v>31.375</v>
      </c>
      <c r="F274" s="28">
        <v>2.1614917204656785E-2</v>
      </c>
      <c r="H274" s="27">
        <f t="shared" si="52"/>
        <v>31.375</v>
      </c>
      <c r="I274" s="28">
        <v>2.1476125601127997E-2</v>
      </c>
      <c r="K274" s="27">
        <f t="shared" si="53"/>
        <v>31.375</v>
      </c>
      <c r="L274" s="28">
        <v>2.1519061994888729E-2</v>
      </c>
      <c r="N274" s="97">
        <f t="shared" si="42"/>
        <v>-0.42936393760732716</v>
      </c>
      <c r="Q274" s="27">
        <f t="shared" si="45"/>
        <v>11.550000000000031</v>
      </c>
      <c r="R274" s="89">
        <v>2.8383067406568072E-2</v>
      </c>
      <c r="T274" s="27">
        <f t="shared" si="46"/>
        <v>11.550000000000031</v>
      </c>
      <c r="U274" s="28">
        <v>2.9833590746216516E-2</v>
      </c>
      <c r="W274" s="27">
        <f t="shared" si="47"/>
        <v>11.550000000000031</v>
      </c>
      <c r="X274" s="28">
        <v>2.939793023179494E-2</v>
      </c>
      <c r="AA274" s="27">
        <f t="shared" si="48"/>
        <v>11.550000000000031</v>
      </c>
      <c r="AB274" s="28">
        <v>2.8383067406568072E-2</v>
      </c>
      <c r="AD274" s="27">
        <f t="shared" si="49"/>
        <v>11.550000000000031</v>
      </c>
      <c r="AE274" s="28">
        <v>2.8462191236690457E-2</v>
      </c>
      <c r="AG274" s="97">
        <f t="shared" si="43"/>
        <v>-0.7912383012238442</v>
      </c>
      <c r="AJ274" s="27">
        <f t="shared" si="54"/>
        <v>31.375</v>
      </c>
      <c r="AK274" s="28">
        <v>2.6714819476477893E-2</v>
      </c>
      <c r="AM274" s="27">
        <f t="shared" si="55"/>
        <v>31.375</v>
      </c>
      <c r="AN274" s="28" t="e">
        <v>#VALUE!</v>
      </c>
      <c r="AO274" s="28"/>
      <c r="AP274" s="97" t="e">
        <f t="shared" si="44"/>
        <v>#VALUE!</v>
      </c>
    </row>
    <row r="275" spans="2:42" ht="13.2" customHeight="1" x14ac:dyDescent="0.25">
      <c r="B275" s="27">
        <f t="shared" si="50"/>
        <v>31.5</v>
      </c>
      <c r="C275" s="28">
        <v>2.0056858802564453E-2</v>
      </c>
      <c r="E275" s="27">
        <f t="shared" si="51"/>
        <v>31.5</v>
      </c>
      <c r="F275" s="28">
        <v>2.1616113409196523E-2</v>
      </c>
      <c r="H275" s="27">
        <f t="shared" si="52"/>
        <v>31.5</v>
      </c>
      <c r="I275" s="28">
        <v>2.1494004918768066E-2</v>
      </c>
      <c r="K275" s="27">
        <f t="shared" si="53"/>
        <v>31.5</v>
      </c>
      <c r="L275" s="28">
        <v>2.1537125935967988E-2</v>
      </c>
      <c r="N275" s="97">
        <f t="shared" si="42"/>
        <v>-0.43121017199922174</v>
      </c>
      <c r="Q275" s="27">
        <f t="shared" si="45"/>
        <v>11.600000000000032</v>
      </c>
      <c r="R275" s="89">
        <v>2.8417590037233837E-2</v>
      </c>
      <c r="T275" s="27">
        <f t="shared" si="46"/>
        <v>11.600000000000032</v>
      </c>
      <c r="U275" s="28">
        <v>2.978629081477362E-2</v>
      </c>
      <c r="W275" s="27">
        <f t="shared" si="47"/>
        <v>11.600000000000032</v>
      </c>
      <c r="X275" s="28">
        <v>2.9436006936467623E-2</v>
      </c>
      <c r="AA275" s="27">
        <f t="shared" si="48"/>
        <v>11.600000000000032</v>
      </c>
      <c r="AB275" s="28">
        <v>2.8417590037233837E-2</v>
      </c>
      <c r="AD275" s="27">
        <f t="shared" si="49"/>
        <v>11.600000000000032</v>
      </c>
      <c r="AE275" s="28">
        <v>2.849564027236837E-2</v>
      </c>
      <c r="AG275" s="97">
        <f t="shared" si="43"/>
        <v>-0.78050235134533019</v>
      </c>
      <c r="AJ275" s="27">
        <f t="shared" si="54"/>
        <v>31.5</v>
      </c>
      <c r="AK275" s="28">
        <v>2.673243785528855E-2</v>
      </c>
      <c r="AM275" s="27">
        <f t="shared" si="55"/>
        <v>31.5</v>
      </c>
      <c r="AN275" s="28" t="e">
        <v>#VALUE!</v>
      </c>
      <c r="AO275" s="28"/>
      <c r="AP275" s="97" t="e">
        <f t="shared" si="44"/>
        <v>#VALUE!</v>
      </c>
    </row>
    <row r="276" spans="2:42" ht="13.2" customHeight="1" x14ac:dyDescent="0.25">
      <c r="B276" s="27">
        <f t="shared" si="50"/>
        <v>31.625</v>
      </c>
      <c r="C276" s="28">
        <v>2.0073310173459195E-2</v>
      </c>
      <c r="E276" s="27">
        <f t="shared" si="51"/>
        <v>31.625</v>
      </c>
      <c r="F276" s="28">
        <v>2.1617309613736244E-2</v>
      </c>
      <c r="H276" s="27">
        <f t="shared" si="52"/>
        <v>31.625</v>
      </c>
      <c r="I276" s="28">
        <v>2.1511884236408135E-2</v>
      </c>
      <c r="K276" s="27">
        <f t="shared" si="53"/>
        <v>31.625</v>
      </c>
      <c r="L276" s="28">
        <v>2.1555189877047246E-2</v>
      </c>
      <c r="N276" s="97">
        <f t="shared" si="42"/>
        <v>-0.43305640639111631</v>
      </c>
      <c r="Q276" s="27">
        <f t="shared" si="45"/>
        <v>11.650000000000032</v>
      </c>
      <c r="R276" s="89">
        <v>2.8452112667899602E-2</v>
      </c>
      <c r="T276" s="27">
        <f t="shared" si="46"/>
        <v>11.650000000000032</v>
      </c>
      <c r="U276" s="28">
        <v>2.9738990883330724E-2</v>
      </c>
      <c r="W276" s="27">
        <f t="shared" si="47"/>
        <v>11.650000000000032</v>
      </c>
      <c r="X276" s="28">
        <v>2.9474083641140306E-2</v>
      </c>
      <c r="AA276" s="27">
        <f t="shared" si="48"/>
        <v>11.650000000000032</v>
      </c>
      <c r="AB276" s="28">
        <v>2.8452112667899602E-2</v>
      </c>
      <c r="AD276" s="27">
        <f t="shared" si="49"/>
        <v>11.650000000000032</v>
      </c>
      <c r="AE276" s="28">
        <v>2.8529089308046283E-2</v>
      </c>
      <c r="AG276" s="97">
        <f t="shared" si="43"/>
        <v>-0.76976640146681619</v>
      </c>
      <c r="AJ276" s="27">
        <f t="shared" si="54"/>
        <v>31.625</v>
      </c>
      <c r="AK276" s="28">
        <v>2.675005623409921E-2</v>
      </c>
      <c r="AM276" s="27">
        <f t="shared" si="55"/>
        <v>31.625</v>
      </c>
      <c r="AN276" s="28" t="e">
        <v>#VALUE!</v>
      </c>
      <c r="AO276" s="28"/>
      <c r="AP276" s="97" t="e">
        <f t="shared" si="44"/>
        <v>#VALUE!</v>
      </c>
    </row>
    <row r="277" spans="2:42" ht="13.2" customHeight="1" x14ac:dyDescent="0.25">
      <c r="B277" s="27">
        <f t="shared" si="50"/>
        <v>31.75</v>
      </c>
      <c r="C277" s="28">
        <v>2.0090028330957473E-2</v>
      </c>
      <c r="E277" s="27">
        <f t="shared" si="51"/>
        <v>31.75</v>
      </c>
      <c r="F277" s="28">
        <v>2.1618505818275974E-2</v>
      </c>
      <c r="H277" s="27">
        <f t="shared" si="52"/>
        <v>31.75</v>
      </c>
      <c r="I277" s="28">
        <v>2.15297635540482E-2</v>
      </c>
      <c r="K277" s="27">
        <f t="shared" si="53"/>
        <v>31.75</v>
      </c>
      <c r="L277" s="28">
        <v>2.1573253818126498E-2</v>
      </c>
      <c r="N277" s="97">
        <f t="shared" si="42"/>
        <v>-0.43490264078297619</v>
      </c>
      <c r="Q277" s="27">
        <f t="shared" si="45"/>
        <v>11.700000000000033</v>
      </c>
      <c r="R277" s="89">
        <v>2.8486635298565367E-2</v>
      </c>
      <c r="T277" s="27">
        <f t="shared" si="46"/>
        <v>11.700000000000033</v>
      </c>
      <c r="U277" s="28">
        <v>2.9691690951887829E-2</v>
      </c>
      <c r="W277" s="27">
        <f t="shared" si="47"/>
        <v>11.700000000000033</v>
      </c>
      <c r="X277" s="28">
        <v>2.9512160345812988E-2</v>
      </c>
      <c r="AA277" s="27">
        <f t="shared" si="48"/>
        <v>11.700000000000033</v>
      </c>
      <c r="AB277" s="28">
        <v>2.8486635298565367E-2</v>
      </c>
      <c r="AD277" s="27">
        <f t="shared" si="49"/>
        <v>11.700000000000033</v>
      </c>
      <c r="AE277" s="28">
        <v>2.85625383437242E-2</v>
      </c>
      <c r="AG277" s="97">
        <f t="shared" si="43"/>
        <v>-0.75903045158833704</v>
      </c>
      <c r="AJ277" s="27">
        <f t="shared" si="54"/>
        <v>31.75</v>
      </c>
      <c r="AK277" s="28">
        <v>2.676767461290987E-2</v>
      </c>
      <c r="AM277" s="27">
        <f t="shared" si="55"/>
        <v>31.75</v>
      </c>
      <c r="AN277" s="28" t="e">
        <v>#VALUE!</v>
      </c>
      <c r="AO277" s="28"/>
      <c r="AP277" s="97" t="e">
        <f t="shared" si="44"/>
        <v>#VALUE!</v>
      </c>
    </row>
    <row r="278" spans="2:42" ht="13.2" customHeight="1" x14ac:dyDescent="0.25">
      <c r="B278" s="27">
        <f t="shared" si="50"/>
        <v>31.875</v>
      </c>
      <c r="C278" s="28">
        <v>2.0107003440801727E-2</v>
      </c>
      <c r="E278" s="27">
        <f t="shared" si="51"/>
        <v>31.875</v>
      </c>
      <c r="F278" s="28">
        <v>2.1619702022815709E-2</v>
      </c>
      <c r="H278" s="27">
        <f t="shared" si="52"/>
        <v>31.875</v>
      </c>
      <c r="I278" s="28">
        <v>2.1547642871688269E-2</v>
      </c>
      <c r="K278" s="27">
        <f t="shared" si="53"/>
        <v>31.875</v>
      </c>
      <c r="L278" s="28">
        <v>2.1591317759205756E-2</v>
      </c>
      <c r="N278" s="97">
        <f t="shared" si="42"/>
        <v>-0.43674887517487077</v>
      </c>
      <c r="Q278" s="27">
        <f t="shared" si="45"/>
        <v>11.750000000000034</v>
      </c>
      <c r="R278" s="89">
        <v>2.8521157929231131E-2</v>
      </c>
      <c r="T278" s="27">
        <f t="shared" si="46"/>
        <v>11.750000000000034</v>
      </c>
      <c r="U278" s="28">
        <v>2.964439102044493E-2</v>
      </c>
      <c r="W278" s="27">
        <f t="shared" si="47"/>
        <v>11.750000000000034</v>
      </c>
      <c r="X278" s="28">
        <v>2.9550237050485671E-2</v>
      </c>
      <c r="AA278" s="27">
        <f t="shared" si="48"/>
        <v>11.750000000000034</v>
      </c>
      <c r="AB278" s="28">
        <v>2.8521157929231131E-2</v>
      </c>
      <c r="AD278" s="27">
        <f t="shared" si="49"/>
        <v>11.750000000000034</v>
      </c>
      <c r="AE278" s="28">
        <v>2.8595987379402114E-2</v>
      </c>
      <c r="AG278" s="97">
        <f t="shared" si="43"/>
        <v>-0.74829450170982303</v>
      </c>
      <c r="AJ278" s="27">
        <f t="shared" si="54"/>
        <v>31.875</v>
      </c>
      <c r="AK278" s="28">
        <v>2.6785292991720527E-2</v>
      </c>
      <c r="AM278" s="27">
        <f t="shared" si="55"/>
        <v>31.875</v>
      </c>
      <c r="AN278" s="28" t="e">
        <v>#VALUE!</v>
      </c>
      <c r="AO278" s="28"/>
      <c r="AP278" s="97" t="e">
        <f t="shared" si="44"/>
        <v>#VALUE!</v>
      </c>
    </row>
    <row r="279" spans="2:42" ht="13.2" customHeight="1" x14ac:dyDescent="0.25">
      <c r="B279" s="27">
        <f t="shared" si="50"/>
        <v>32</v>
      </c>
      <c r="C279" s="28">
        <v>2.0124225822394658E-2</v>
      </c>
      <c r="E279" s="27">
        <f t="shared" si="51"/>
        <v>32</v>
      </c>
      <c r="F279" s="28">
        <v>2.1620898227355436E-2</v>
      </c>
      <c r="H279" s="27">
        <f t="shared" si="52"/>
        <v>32</v>
      </c>
      <c r="I279" s="28">
        <v>2.1565522189328334E-2</v>
      </c>
      <c r="K279" s="27">
        <f t="shared" si="53"/>
        <v>32</v>
      </c>
      <c r="L279" s="28">
        <v>2.1609381700285007E-2</v>
      </c>
      <c r="N279" s="97">
        <f t="shared" ref="N279:N343" si="56">(I279-L279)*100*100</f>
        <v>-0.43859510956673065</v>
      </c>
      <c r="Q279" s="27">
        <f t="shared" si="45"/>
        <v>11.800000000000034</v>
      </c>
      <c r="R279" s="89">
        <v>2.8511373729809976E-2</v>
      </c>
      <c r="T279" s="27">
        <f t="shared" si="46"/>
        <v>11.800000000000034</v>
      </c>
      <c r="U279" s="28">
        <v>2.9597091089002034E-2</v>
      </c>
      <c r="W279" s="27">
        <f t="shared" si="47"/>
        <v>11.800000000000034</v>
      </c>
      <c r="X279" s="28">
        <v>2.9544029186189626E-2</v>
      </c>
      <c r="AA279" s="27">
        <f t="shared" si="48"/>
        <v>11.800000000000034</v>
      </c>
      <c r="AB279" s="28">
        <v>2.8511373729809976E-2</v>
      </c>
      <c r="AD279" s="27">
        <f t="shared" si="49"/>
        <v>11.800000000000034</v>
      </c>
      <c r="AE279" s="28">
        <v>2.8585156203866091E-2</v>
      </c>
      <c r="AG279" s="97">
        <f t="shared" ref="AG279:AG343" si="57">(AB279-AE279)*100*100</f>
        <v>-0.7378247405611521</v>
      </c>
      <c r="AJ279" s="27">
        <f t="shared" si="54"/>
        <v>32</v>
      </c>
      <c r="AK279" s="28">
        <v>2.6802911370531188E-2</v>
      </c>
      <c r="AM279" s="27">
        <f t="shared" si="55"/>
        <v>32</v>
      </c>
      <c r="AN279" s="28" t="e">
        <v>#VALUE!</v>
      </c>
      <c r="AO279" s="28"/>
      <c r="AP279" s="97" t="e">
        <f t="shared" ref="AP279:AP343" si="58">(AK279-AN279)*100*100</f>
        <v>#VALUE!</v>
      </c>
    </row>
    <row r="280" spans="2:42" ht="13.2" customHeight="1" x14ac:dyDescent="0.25">
      <c r="B280" s="27">
        <f t="shared" si="50"/>
        <v>32.125</v>
      </c>
      <c r="C280" s="28">
        <v>2.0141685945809756E-2</v>
      </c>
      <c r="E280" s="27">
        <f t="shared" si="51"/>
        <v>32.125</v>
      </c>
      <c r="F280" s="28">
        <v>2.1622094431895163E-2</v>
      </c>
      <c r="H280" s="27">
        <f t="shared" si="52"/>
        <v>32.125</v>
      </c>
      <c r="I280" s="28">
        <v>2.1583401506968403E-2</v>
      </c>
      <c r="K280" s="27">
        <f t="shared" si="53"/>
        <v>32.125</v>
      </c>
      <c r="L280" s="28">
        <v>2.1627445641364266E-2</v>
      </c>
      <c r="N280" s="97">
        <f t="shared" si="56"/>
        <v>-0.44044134395862522</v>
      </c>
      <c r="Q280" s="27">
        <f t="shared" ref="Q280:Q343" si="59">Q279+0.05</f>
        <v>11.850000000000035</v>
      </c>
      <c r="R280" s="89">
        <v>2.8488139242683917E-2</v>
      </c>
      <c r="T280" s="27">
        <f t="shared" ref="T280:T343" si="60">T279+0.05</f>
        <v>11.850000000000035</v>
      </c>
      <c r="U280" s="28">
        <v>2.9549791157559138E-2</v>
      </c>
      <c r="W280" s="27">
        <f t="shared" ref="W280:W343" si="61">W279+0.05</f>
        <v>11.850000000000035</v>
      </c>
      <c r="X280" s="28">
        <v>2.9524377792028125E-2</v>
      </c>
      <c r="AA280" s="27">
        <f t="shared" ref="AA280:AA343" si="62">AA279+0.05</f>
        <v>11.850000000000035</v>
      </c>
      <c r="AB280" s="28">
        <v>2.8488139242683917E-2</v>
      </c>
      <c r="AD280" s="27">
        <f t="shared" ref="AD280:AD343" si="63">AD279+0.05</f>
        <v>11.850000000000035</v>
      </c>
      <c r="AE280" s="28">
        <v>2.8560882821354459E-2</v>
      </c>
      <c r="AG280" s="97">
        <f t="shared" si="57"/>
        <v>-0.72743578670542153</v>
      </c>
      <c r="AJ280" s="27">
        <f t="shared" si="54"/>
        <v>32.125</v>
      </c>
      <c r="AK280" s="28">
        <v>2.6820529749341845E-2</v>
      </c>
      <c r="AM280" s="27">
        <f t="shared" si="55"/>
        <v>32.125</v>
      </c>
      <c r="AN280" s="28" t="e">
        <v>#VALUE!</v>
      </c>
      <c r="AO280" s="28"/>
      <c r="AP280" s="97" t="e">
        <f t="shared" si="58"/>
        <v>#VALUE!</v>
      </c>
    </row>
    <row r="281" spans="2:42" ht="13.2" customHeight="1" x14ac:dyDescent="0.25">
      <c r="B281" s="27">
        <f t="shared" ref="B281:B343" si="64">B280+0.125</f>
        <v>32.25</v>
      </c>
      <c r="C281" s="28">
        <v>2.0159374428871304E-2</v>
      </c>
      <c r="E281" s="27">
        <f t="shared" ref="E281:E343" si="65">E280+0.125</f>
        <v>32.25</v>
      </c>
      <c r="F281" s="28">
        <v>2.1623290636434894E-2</v>
      </c>
      <c r="H281" s="27">
        <f t="shared" ref="H281:H343" si="66">H280+0.125</f>
        <v>32.25</v>
      </c>
      <c r="I281" s="28">
        <v>2.1601280824608472E-2</v>
      </c>
      <c r="K281" s="27">
        <f t="shared" ref="K281:K343" si="67">K280+0.125</f>
        <v>32.25</v>
      </c>
      <c r="L281" s="28">
        <v>2.1645509582443521E-2</v>
      </c>
      <c r="N281" s="97">
        <f t="shared" si="56"/>
        <v>-0.4422875783504851</v>
      </c>
      <c r="Q281" s="27">
        <f t="shared" si="59"/>
        <v>11.900000000000036</v>
      </c>
      <c r="R281" s="89">
        <v>2.8464904755557855E-2</v>
      </c>
      <c r="T281" s="27">
        <f t="shared" si="60"/>
        <v>11.900000000000036</v>
      </c>
      <c r="U281" s="28">
        <v>2.9502491226116243E-2</v>
      </c>
      <c r="W281" s="27">
        <f t="shared" si="61"/>
        <v>11.900000000000036</v>
      </c>
      <c r="X281" s="28">
        <v>2.9504726397866624E-2</v>
      </c>
      <c r="AA281" s="27">
        <f t="shared" si="62"/>
        <v>11.900000000000036</v>
      </c>
      <c r="AB281" s="28">
        <v>2.8464904755557855E-2</v>
      </c>
      <c r="AD281" s="27">
        <f t="shared" si="63"/>
        <v>11.900000000000036</v>
      </c>
      <c r="AE281" s="28">
        <v>2.8536609438842831E-2</v>
      </c>
      <c r="AG281" s="97">
        <f t="shared" si="57"/>
        <v>-0.71704683284976034</v>
      </c>
      <c r="AJ281" s="27">
        <f t="shared" ref="AJ281:AJ343" si="68">AJ280+0.125</f>
        <v>32.25</v>
      </c>
      <c r="AK281" s="28">
        <v>2.6838148128152505E-2</v>
      </c>
      <c r="AM281" s="27">
        <f t="shared" ref="AM281:AM343" si="69">AM280+0.125</f>
        <v>32.25</v>
      </c>
      <c r="AN281" s="28" t="e">
        <v>#VALUE!</v>
      </c>
      <c r="AO281" s="28"/>
      <c r="AP281" s="97" t="e">
        <f t="shared" si="58"/>
        <v>#VALUE!</v>
      </c>
    </row>
    <row r="282" spans="2:42" ht="13.2" customHeight="1" x14ac:dyDescent="0.25">
      <c r="B282" s="27">
        <f t="shared" si="64"/>
        <v>32.375</v>
      </c>
      <c r="C282" s="28">
        <v>2.0177282034302042E-2</v>
      </c>
      <c r="E282" s="27">
        <f t="shared" si="65"/>
        <v>32.375</v>
      </c>
      <c r="F282" s="28">
        <v>2.1624486840974622E-2</v>
      </c>
      <c r="H282" s="27">
        <f t="shared" si="66"/>
        <v>32.375</v>
      </c>
      <c r="I282" s="28">
        <v>2.1619160142248538E-2</v>
      </c>
      <c r="K282" s="27">
        <f t="shared" si="67"/>
        <v>32.375</v>
      </c>
      <c r="L282" s="28">
        <v>2.1663573523522776E-2</v>
      </c>
      <c r="N282" s="97">
        <f t="shared" si="56"/>
        <v>-0.44413381274237967</v>
      </c>
      <c r="Q282" s="27">
        <f t="shared" si="59"/>
        <v>11.950000000000037</v>
      </c>
      <c r="R282" s="89">
        <v>2.8441670268431793E-2</v>
      </c>
      <c r="T282" s="27">
        <f t="shared" si="60"/>
        <v>11.950000000000037</v>
      </c>
      <c r="U282" s="28">
        <v>2.9455191294673347E-2</v>
      </c>
      <c r="W282" s="27">
        <f t="shared" si="61"/>
        <v>11.950000000000037</v>
      </c>
      <c r="X282" s="28">
        <v>2.9485075003705119E-2</v>
      </c>
      <c r="AA282" s="27">
        <f t="shared" si="62"/>
        <v>11.950000000000037</v>
      </c>
      <c r="AB282" s="28">
        <v>2.8441670268431793E-2</v>
      </c>
      <c r="AD282" s="27">
        <f t="shared" si="63"/>
        <v>11.950000000000037</v>
      </c>
      <c r="AE282" s="28">
        <v>2.8512336056331199E-2</v>
      </c>
      <c r="AG282" s="97">
        <f t="shared" si="57"/>
        <v>-0.70665787899406451</v>
      </c>
      <c r="AJ282" s="27">
        <f t="shared" si="68"/>
        <v>32.375</v>
      </c>
      <c r="AK282" s="28">
        <v>2.6855766506963166E-2</v>
      </c>
      <c r="AM282" s="27">
        <f t="shared" si="69"/>
        <v>32.375</v>
      </c>
      <c r="AN282" s="28" t="e">
        <v>#VALUE!</v>
      </c>
      <c r="AO282" s="28"/>
      <c r="AP282" s="97" t="e">
        <f t="shared" si="58"/>
        <v>#VALUE!</v>
      </c>
    </row>
    <row r="283" spans="2:42" ht="13.2" customHeight="1" x14ac:dyDescent="0.25">
      <c r="B283" s="27">
        <f t="shared" si="64"/>
        <v>32.5</v>
      </c>
      <c r="C283" s="28">
        <v>2.0195399666936686E-2</v>
      </c>
      <c r="E283" s="27">
        <f t="shared" si="65"/>
        <v>32.5</v>
      </c>
      <c r="F283" s="28">
        <v>2.1625683045514352E-2</v>
      </c>
      <c r="H283" s="27">
        <f t="shared" si="66"/>
        <v>32.5</v>
      </c>
      <c r="I283" s="28">
        <v>2.1637039459888607E-2</v>
      </c>
      <c r="K283" s="27">
        <f t="shared" si="67"/>
        <v>32.5</v>
      </c>
      <c r="L283" s="28">
        <v>2.1681637464602031E-2</v>
      </c>
      <c r="N283" s="97">
        <f t="shared" si="56"/>
        <v>-0.44598004713423955</v>
      </c>
      <c r="Q283" s="27">
        <f t="shared" si="59"/>
        <v>12.000000000000037</v>
      </c>
      <c r="R283" s="89">
        <v>2.8418435781305731E-2</v>
      </c>
      <c r="T283" s="27">
        <f t="shared" si="60"/>
        <v>12.000000000000037</v>
      </c>
      <c r="U283" s="28">
        <v>2.9407891363230448E-2</v>
      </c>
      <c r="W283" s="27">
        <f t="shared" si="61"/>
        <v>12.000000000000037</v>
      </c>
      <c r="X283" s="28">
        <v>2.9465423609543618E-2</v>
      </c>
      <c r="AA283" s="27">
        <f t="shared" si="62"/>
        <v>12.000000000000037</v>
      </c>
      <c r="AB283" s="28">
        <v>2.8418435781305731E-2</v>
      </c>
      <c r="AD283" s="27">
        <f t="shared" si="63"/>
        <v>12.000000000000037</v>
      </c>
      <c r="AE283" s="28">
        <v>2.8488062673819571E-2</v>
      </c>
      <c r="AG283" s="97">
        <f t="shared" si="57"/>
        <v>-0.69626892513840333</v>
      </c>
      <c r="AJ283" s="27">
        <f t="shared" si="68"/>
        <v>32.5</v>
      </c>
      <c r="AK283" s="28">
        <v>2.6873384885773823E-2</v>
      </c>
      <c r="AM283" s="27">
        <f t="shared" si="69"/>
        <v>32.5</v>
      </c>
      <c r="AN283" s="28" t="e">
        <v>#VALUE!</v>
      </c>
      <c r="AO283" s="28"/>
      <c r="AP283" s="97" t="e">
        <f t="shared" si="58"/>
        <v>#VALUE!</v>
      </c>
    </row>
    <row r="284" spans="2:42" ht="13.2" customHeight="1" x14ac:dyDescent="0.25">
      <c r="B284" s="27">
        <f t="shared" si="64"/>
        <v>32.625</v>
      </c>
      <c r="C284" s="28">
        <v>2.0213718370999435E-2</v>
      </c>
      <c r="E284" s="27">
        <f t="shared" si="65"/>
        <v>32.625</v>
      </c>
      <c r="F284" s="28">
        <v>2.162687925005408E-2</v>
      </c>
      <c r="H284" s="27">
        <f t="shared" si="66"/>
        <v>32.625</v>
      </c>
      <c r="I284" s="28">
        <v>2.1654918777528676E-2</v>
      </c>
      <c r="K284" s="27">
        <f t="shared" si="67"/>
        <v>32.625</v>
      </c>
      <c r="L284" s="28">
        <v>2.1699701405681289E-2</v>
      </c>
      <c r="N284" s="97">
        <f t="shared" si="56"/>
        <v>-0.44782628152613413</v>
      </c>
      <c r="Q284" s="27">
        <f t="shared" si="59"/>
        <v>12.050000000000038</v>
      </c>
      <c r="R284" s="89">
        <v>2.8395201294179672E-2</v>
      </c>
      <c r="T284" s="27">
        <f t="shared" si="60"/>
        <v>12.050000000000038</v>
      </c>
      <c r="U284" s="28">
        <v>2.9360591431787552E-2</v>
      </c>
      <c r="W284" s="27">
        <f t="shared" si="61"/>
        <v>12.050000000000038</v>
      </c>
      <c r="X284" s="28">
        <v>2.9445772215382117E-2</v>
      </c>
      <c r="AA284" s="27">
        <f t="shared" si="62"/>
        <v>12.050000000000038</v>
      </c>
      <c r="AB284" s="28">
        <v>2.8395201294179672E-2</v>
      </c>
      <c r="AD284" s="27">
        <f t="shared" si="63"/>
        <v>12.050000000000038</v>
      </c>
      <c r="AE284" s="28">
        <v>2.8463789291307939E-2</v>
      </c>
      <c r="AG284" s="97">
        <f t="shared" si="57"/>
        <v>-0.68587997128267264</v>
      </c>
      <c r="AJ284" s="27">
        <f t="shared" si="68"/>
        <v>32.625</v>
      </c>
      <c r="AK284" s="28">
        <v>2.6891003264584479E-2</v>
      </c>
      <c r="AM284" s="27">
        <f t="shared" si="69"/>
        <v>32.625</v>
      </c>
      <c r="AN284" s="28" t="e">
        <v>#VALUE!</v>
      </c>
      <c r="AO284" s="28"/>
      <c r="AP284" s="97" t="e">
        <f t="shared" si="58"/>
        <v>#VALUE!</v>
      </c>
    </row>
    <row r="285" spans="2:42" ht="13.2" customHeight="1" x14ac:dyDescent="0.25">
      <c r="B285" s="27">
        <f t="shared" si="64"/>
        <v>32.75</v>
      </c>
      <c r="C285" s="28">
        <v>2.023222932744391E-2</v>
      </c>
      <c r="E285" s="27">
        <f t="shared" si="65"/>
        <v>32.75</v>
      </c>
      <c r="F285" s="28">
        <v>2.1628075454593811E-2</v>
      </c>
      <c r="H285" s="27">
        <f t="shared" si="66"/>
        <v>32.75</v>
      </c>
      <c r="I285" s="28">
        <v>2.1672798095168741E-2</v>
      </c>
      <c r="K285" s="27">
        <f t="shared" si="67"/>
        <v>32.75</v>
      </c>
      <c r="L285" s="28">
        <v>2.1717765346760544E-2</v>
      </c>
      <c r="N285" s="97">
        <f t="shared" si="56"/>
        <v>-0.4496725159180287</v>
      </c>
      <c r="Q285" s="27">
        <f t="shared" si="59"/>
        <v>12.100000000000039</v>
      </c>
      <c r="R285" s="89">
        <v>2.837196680705361E-2</v>
      </c>
      <c r="T285" s="27">
        <f t="shared" si="60"/>
        <v>12.100000000000039</v>
      </c>
      <c r="U285" s="28">
        <v>2.9313291500344656E-2</v>
      </c>
      <c r="W285" s="27">
        <f t="shared" si="61"/>
        <v>12.100000000000039</v>
      </c>
      <c r="X285" s="28">
        <v>2.9426120821220616E-2</v>
      </c>
      <c r="AA285" s="27">
        <f t="shared" si="62"/>
        <v>12.100000000000039</v>
      </c>
      <c r="AB285" s="28">
        <v>2.837196680705361E-2</v>
      </c>
      <c r="AD285" s="27">
        <f t="shared" si="63"/>
        <v>12.100000000000039</v>
      </c>
      <c r="AE285" s="28">
        <v>2.8439515908796311E-2</v>
      </c>
      <c r="AG285" s="97">
        <f t="shared" si="57"/>
        <v>-0.67549101742701145</v>
      </c>
      <c r="AJ285" s="27">
        <f t="shared" si="68"/>
        <v>32.75</v>
      </c>
      <c r="AK285" s="28">
        <v>2.6908621643395136E-2</v>
      </c>
      <c r="AM285" s="27">
        <f t="shared" si="69"/>
        <v>32.75</v>
      </c>
      <c r="AN285" s="28" t="e">
        <v>#VALUE!</v>
      </c>
      <c r="AO285" s="28"/>
      <c r="AP285" s="97" t="e">
        <f t="shared" si="58"/>
        <v>#VALUE!</v>
      </c>
    </row>
    <row r="286" spans="2:42" ht="13.2" customHeight="1" x14ac:dyDescent="0.25">
      <c r="B286" s="27">
        <f t="shared" si="64"/>
        <v>32.875</v>
      </c>
      <c r="C286" s="28">
        <v>2.025092385135371E-2</v>
      </c>
      <c r="E286" s="27">
        <f t="shared" si="65"/>
        <v>32.875</v>
      </c>
      <c r="F286" s="28">
        <v>2.1629271659133538E-2</v>
      </c>
      <c r="H286" s="27">
        <f t="shared" si="66"/>
        <v>32.875</v>
      </c>
      <c r="I286" s="28">
        <v>2.169067741280881E-2</v>
      </c>
      <c r="K286" s="27">
        <f t="shared" si="67"/>
        <v>32.875</v>
      </c>
      <c r="L286" s="28">
        <v>2.1735829287839799E-2</v>
      </c>
      <c r="N286" s="97">
        <f t="shared" si="56"/>
        <v>-0.45151875030988858</v>
      </c>
      <c r="Q286" s="27">
        <f t="shared" si="59"/>
        <v>12.150000000000039</v>
      </c>
      <c r="R286" s="89">
        <v>2.8348732319927548E-2</v>
      </c>
      <c r="T286" s="27">
        <f t="shared" si="60"/>
        <v>12.150000000000039</v>
      </c>
      <c r="U286" s="28">
        <v>2.9265991568901761E-2</v>
      </c>
      <c r="W286" s="27">
        <f t="shared" si="61"/>
        <v>12.150000000000039</v>
      </c>
      <c r="X286" s="28">
        <v>2.9406469427059115E-2</v>
      </c>
      <c r="AA286" s="27">
        <f t="shared" si="62"/>
        <v>12.150000000000039</v>
      </c>
      <c r="AB286" s="28">
        <v>2.8348732319927548E-2</v>
      </c>
      <c r="AD286" s="27">
        <f t="shared" si="63"/>
        <v>12.150000000000039</v>
      </c>
      <c r="AE286" s="28">
        <v>2.8415242526284679E-2</v>
      </c>
      <c r="AG286" s="97">
        <f t="shared" si="57"/>
        <v>-0.66510206357131563</v>
      </c>
      <c r="AJ286" s="27">
        <f t="shared" si="68"/>
        <v>32.875</v>
      </c>
      <c r="AK286" s="28">
        <v>2.69262400222058E-2</v>
      </c>
      <c r="AM286" s="27">
        <f t="shared" si="69"/>
        <v>32.875</v>
      </c>
      <c r="AN286" s="28" t="e">
        <v>#VALUE!</v>
      </c>
      <c r="AO286" s="28"/>
      <c r="AP286" s="97" t="e">
        <f t="shared" si="58"/>
        <v>#VALUE!</v>
      </c>
    </row>
    <row r="287" spans="2:42" ht="13.2" customHeight="1" x14ac:dyDescent="0.25">
      <c r="B287" s="27">
        <f t="shared" si="64"/>
        <v>33</v>
      </c>
      <c r="C287" s="28">
        <v>2.026979338940206E-2</v>
      </c>
      <c r="E287" s="27">
        <f t="shared" si="65"/>
        <v>33</v>
      </c>
      <c r="F287" s="28">
        <v>2.1630467863673269E-2</v>
      </c>
      <c r="H287" s="27">
        <f t="shared" si="66"/>
        <v>33</v>
      </c>
      <c r="I287" s="28">
        <v>2.1708556730448875E-2</v>
      </c>
      <c r="K287" s="27">
        <f t="shared" si="67"/>
        <v>33</v>
      </c>
      <c r="L287" s="28">
        <v>2.1753893228919054E-2</v>
      </c>
      <c r="N287" s="97">
        <f t="shared" si="56"/>
        <v>-0.45336498470178316</v>
      </c>
      <c r="Q287" s="27">
        <f t="shared" si="59"/>
        <v>12.20000000000004</v>
      </c>
      <c r="R287" s="89">
        <v>2.8325497832801486E-2</v>
      </c>
      <c r="T287" s="27">
        <f t="shared" si="60"/>
        <v>12.20000000000004</v>
      </c>
      <c r="U287" s="28">
        <v>2.9218691637458865E-2</v>
      </c>
      <c r="W287" s="27">
        <f t="shared" si="61"/>
        <v>12.20000000000004</v>
      </c>
      <c r="X287" s="28">
        <v>2.9386818032897614E-2</v>
      </c>
      <c r="AA287" s="27">
        <f t="shared" si="62"/>
        <v>12.20000000000004</v>
      </c>
      <c r="AB287" s="28">
        <v>2.8325497832801486E-2</v>
      </c>
      <c r="AD287" s="27">
        <f t="shared" si="63"/>
        <v>12.20000000000004</v>
      </c>
      <c r="AE287" s="28">
        <v>2.8390969143773051E-2</v>
      </c>
      <c r="AG287" s="97">
        <f t="shared" si="57"/>
        <v>-0.65471310971565444</v>
      </c>
      <c r="AJ287" s="27">
        <f t="shared" si="68"/>
        <v>33</v>
      </c>
      <c r="AK287" s="28">
        <v>2.6943858401016457E-2</v>
      </c>
      <c r="AM287" s="27">
        <f t="shared" si="69"/>
        <v>33</v>
      </c>
      <c r="AN287" s="28" t="e">
        <v>#VALUE!</v>
      </c>
      <c r="AO287" s="28"/>
      <c r="AP287" s="97" t="e">
        <f t="shared" si="58"/>
        <v>#VALUE!</v>
      </c>
    </row>
    <row r="288" spans="2:42" ht="13.2" customHeight="1" x14ac:dyDescent="0.25">
      <c r="B288" s="27">
        <f t="shared" si="64"/>
        <v>33.125</v>
      </c>
      <c r="C288" s="28">
        <v>2.0288829517369038E-2</v>
      </c>
      <c r="E288" s="27">
        <f t="shared" si="65"/>
        <v>33.125</v>
      </c>
      <c r="F288" s="28">
        <v>2.1631664068212996E-2</v>
      </c>
      <c r="H288" s="27">
        <f t="shared" si="66"/>
        <v>33.125</v>
      </c>
      <c r="I288" s="28">
        <v>2.1726436048088944E-2</v>
      </c>
      <c r="K288" s="27">
        <f t="shared" si="67"/>
        <v>33.125</v>
      </c>
      <c r="L288" s="28">
        <v>2.1771957169998309E-2</v>
      </c>
      <c r="N288" s="97">
        <f t="shared" si="56"/>
        <v>-0.45521121909364304</v>
      </c>
      <c r="Q288" s="27">
        <f t="shared" si="59"/>
        <v>12.250000000000041</v>
      </c>
      <c r="R288" s="89">
        <v>2.8302263345675427E-2</v>
      </c>
      <c r="T288" s="27">
        <f t="shared" si="60"/>
        <v>12.250000000000041</v>
      </c>
      <c r="U288" s="28">
        <v>2.9171391706015966E-2</v>
      </c>
      <c r="W288" s="27">
        <f t="shared" si="61"/>
        <v>12.250000000000041</v>
      </c>
      <c r="X288" s="28">
        <v>2.9367166638736113E-2</v>
      </c>
      <c r="AA288" s="27">
        <f t="shared" si="62"/>
        <v>12.250000000000041</v>
      </c>
      <c r="AB288" s="28">
        <v>2.8302263345675427E-2</v>
      </c>
      <c r="AD288" s="27">
        <f t="shared" si="63"/>
        <v>12.250000000000041</v>
      </c>
      <c r="AE288" s="28">
        <v>2.8366695761261419E-2</v>
      </c>
      <c r="AG288" s="97">
        <f t="shared" si="57"/>
        <v>-0.64432415585992386</v>
      </c>
      <c r="AJ288" s="27">
        <f t="shared" si="68"/>
        <v>33.125</v>
      </c>
      <c r="AK288" s="28">
        <v>2.6961476779827118E-2</v>
      </c>
      <c r="AM288" s="27">
        <f t="shared" si="69"/>
        <v>33.125</v>
      </c>
      <c r="AN288" s="28" t="e">
        <v>#VALUE!</v>
      </c>
      <c r="AO288" s="28"/>
      <c r="AP288" s="97" t="e">
        <f t="shared" si="58"/>
        <v>#VALUE!</v>
      </c>
    </row>
    <row r="289" spans="2:42" ht="13.2" customHeight="1" x14ac:dyDescent="0.25">
      <c r="B289" s="27">
        <f t="shared" si="64"/>
        <v>33.25</v>
      </c>
      <c r="C289" s="28">
        <v>2.0308023937714689E-2</v>
      </c>
      <c r="E289" s="27">
        <f t="shared" si="65"/>
        <v>33.25</v>
      </c>
      <c r="F289" s="28">
        <v>2.1632860272752727E-2</v>
      </c>
      <c r="H289" s="27">
        <f t="shared" si="66"/>
        <v>33.25</v>
      </c>
      <c r="I289" s="28">
        <v>2.174431536572901E-2</v>
      </c>
      <c r="K289" s="27">
        <f t="shared" si="67"/>
        <v>33.25</v>
      </c>
      <c r="L289" s="28">
        <v>2.1790021111077564E-2</v>
      </c>
      <c r="N289" s="97">
        <f t="shared" si="56"/>
        <v>-0.45705745348553761</v>
      </c>
      <c r="Q289" s="27">
        <f t="shared" si="59"/>
        <v>12.300000000000042</v>
      </c>
      <c r="R289" s="89">
        <v>2.8279028858549365E-2</v>
      </c>
      <c r="T289" s="27">
        <f t="shared" si="60"/>
        <v>12.300000000000042</v>
      </c>
      <c r="U289" s="28">
        <v>2.912409177457307E-2</v>
      </c>
      <c r="W289" s="27">
        <f t="shared" si="61"/>
        <v>12.300000000000042</v>
      </c>
      <c r="X289" s="28">
        <v>2.9347515244574612E-2</v>
      </c>
      <c r="AA289" s="27">
        <f t="shared" si="62"/>
        <v>12.300000000000042</v>
      </c>
      <c r="AB289" s="28">
        <v>2.8279028858549365E-2</v>
      </c>
      <c r="AD289" s="27">
        <f t="shared" si="63"/>
        <v>12.300000000000042</v>
      </c>
      <c r="AE289" s="28">
        <v>2.8342422378749791E-2</v>
      </c>
      <c r="AG289" s="97">
        <f t="shared" si="57"/>
        <v>-0.63393520200426268</v>
      </c>
      <c r="AJ289" s="27">
        <f t="shared" si="68"/>
        <v>33.25</v>
      </c>
      <c r="AK289" s="28">
        <v>2.6979095158637775E-2</v>
      </c>
      <c r="AM289" s="27">
        <f t="shared" si="69"/>
        <v>33.25</v>
      </c>
      <c r="AN289" s="28" t="e">
        <v>#VALUE!</v>
      </c>
      <c r="AO289" s="28"/>
      <c r="AP289" s="97" t="e">
        <f t="shared" si="58"/>
        <v>#VALUE!</v>
      </c>
    </row>
    <row r="290" spans="2:42" ht="13.2" customHeight="1" x14ac:dyDescent="0.25">
      <c r="B290" s="27">
        <f t="shared" si="64"/>
        <v>33.375</v>
      </c>
      <c r="C290" s="28">
        <v>2.0327368477206779E-2</v>
      </c>
      <c r="E290" s="27">
        <f t="shared" si="65"/>
        <v>33.375</v>
      </c>
      <c r="F290" s="28">
        <v>2.1634056477292454E-2</v>
      </c>
      <c r="H290" s="27">
        <f t="shared" si="66"/>
        <v>33.375</v>
      </c>
      <c r="I290" s="28">
        <v>2.1762194683369082E-2</v>
      </c>
      <c r="K290" s="27">
        <f t="shared" si="67"/>
        <v>33.375</v>
      </c>
      <c r="L290" s="28">
        <v>2.1808085052156822E-2</v>
      </c>
      <c r="N290" s="97">
        <f t="shared" si="56"/>
        <v>-0.45890368787739749</v>
      </c>
      <c r="Q290" s="27">
        <f t="shared" si="59"/>
        <v>12.350000000000042</v>
      </c>
      <c r="R290" s="89">
        <v>2.8255794371423303E-2</v>
      </c>
      <c r="T290" s="27">
        <f t="shared" si="60"/>
        <v>12.350000000000042</v>
      </c>
      <c r="U290" s="28">
        <v>2.9076791843130174E-2</v>
      </c>
      <c r="W290" s="27">
        <f t="shared" si="61"/>
        <v>12.350000000000042</v>
      </c>
      <c r="X290" s="28">
        <v>2.9327863850413111E-2</v>
      </c>
      <c r="AA290" s="27">
        <f t="shared" si="62"/>
        <v>12.350000000000042</v>
      </c>
      <c r="AB290" s="28">
        <v>2.8255794371423303E-2</v>
      </c>
      <c r="AD290" s="27">
        <f t="shared" si="63"/>
        <v>12.350000000000042</v>
      </c>
      <c r="AE290" s="28">
        <v>2.8318148996238159E-2</v>
      </c>
      <c r="AG290" s="97">
        <f t="shared" si="57"/>
        <v>-0.62354624814856674</v>
      </c>
      <c r="AJ290" s="27">
        <f t="shared" si="68"/>
        <v>33.375</v>
      </c>
      <c r="AK290" s="28">
        <v>2.6996713537448435E-2</v>
      </c>
      <c r="AM290" s="27">
        <f t="shared" si="69"/>
        <v>33.375</v>
      </c>
      <c r="AN290" s="28" t="e">
        <v>#VALUE!</v>
      </c>
      <c r="AO290" s="28"/>
      <c r="AP290" s="97" t="e">
        <f t="shared" si="58"/>
        <v>#VALUE!</v>
      </c>
    </row>
    <row r="291" spans="2:42" ht="13.2" customHeight="1" x14ac:dyDescent="0.25">
      <c r="B291" s="27">
        <f t="shared" si="64"/>
        <v>33.5</v>
      </c>
      <c r="C291" s="28">
        <v>2.0346855084601635E-2</v>
      </c>
      <c r="E291" s="27">
        <f t="shared" si="65"/>
        <v>33.5</v>
      </c>
      <c r="F291" s="28">
        <v>2.1635252681832185E-2</v>
      </c>
      <c r="H291" s="27">
        <f t="shared" si="66"/>
        <v>33.5</v>
      </c>
      <c r="I291" s="28">
        <v>2.1780074001009148E-2</v>
      </c>
      <c r="K291" s="27">
        <f t="shared" si="67"/>
        <v>33.5</v>
      </c>
      <c r="L291" s="28">
        <v>2.1826148993236077E-2</v>
      </c>
      <c r="N291" s="97">
        <f t="shared" si="56"/>
        <v>-0.46074992226929207</v>
      </c>
      <c r="Q291" s="27">
        <f t="shared" si="59"/>
        <v>12.400000000000043</v>
      </c>
      <c r="R291" s="89">
        <v>2.823255988429724E-2</v>
      </c>
      <c r="T291" s="27">
        <f t="shared" si="60"/>
        <v>12.400000000000043</v>
      </c>
      <c r="U291" s="28">
        <v>2.9029491911687279E-2</v>
      </c>
      <c r="W291" s="27">
        <f t="shared" si="61"/>
        <v>12.400000000000043</v>
      </c>
      <c r="X291" s="28">
        <v>2.930821245625161E-2</v>
      </c>
      <c r="AA291" s="27">
        <f t="shared" si="62"/>
        <v>12.400000000000043</v>
      </c>
      <c r="AB291" s="28">
        <v>2.823255988429724E-2</v>
      </c>
      <c r="AD291" s="27">
        <f t="shared" si="63"/>
        <v>12.400000000000043</v>
      </c>
      <c r="AE291" s="28">
        <v>2.8293875613726531E-2</v>
      </c>
      <c r="AG291" s="97">
        <f t="shared" si="57"/>
        <v>-0.61315729429290555</v>
      </c>
      <c r="AJ291" s="27">
        <f t="shared" si="68"/>
        <v>33.5</v>
      </c>
      <c r="AK291" s="28">
        <v>2.7014331916259092E-2</v>
      </c>
      <c r="AM291" s="27">
        <f t="shared" si="69"/>
        <v>33.5</v>
      </c>
      <c r="AN291" s="28" t="e">
        <v>#VALUE!</v>
      </c>
      <c r="AO291" s="28"/>
      <c r="AP291" s="97" t="e">
        <f t="shared" si="58"/>
        <v>#VALUE!</v>
      </c>
    </row>
    <row r="292" spans="2:42" ht="13.2" customHeight="1" x14ac:dyDescent="0.25">
      <c r="B292" s="27">
        <f t="shared" si="64"/>
        <v>33.625</v>
      </c>
      <c r="C292" s="28">
        <v>2.0366475828376657E-2</v>
      </c>
      <c r="E292" s="27">
        <f t="shared" si="65"/>
        <v>33.625</v>
      </c>
      <c r="F292" s="28">
        <v>2.1636448886371912E-2</v>
      </c>
      <c r="H292" s="27">
        <f t="shared" si="66"/>
        <v>33.625</v>
      </c>
      <c r="I292" s="28">
        <v>2.1797953318649213E-2</v>
      </c>
      <c r="K292" s="27">
        <f t="shared" si="67"/>
        <v>33.625</v>
      </c>
      <c r="L292" s="28">
        <v>2.1844212934315332E-2</v>
      </c>
      <c r="N292" s="97">
        <f t="shared" si="56"/>
        <v>-0.46259615666118664</v>
      </c>
      <c r="Q292" s="27">
        <f t="shared" si="59"/>
        <v>12.450000000000044</v>
      </c>
      <c r="R292" s="89">
        <v>2.8209325397171182E-2</v>
      </c>
      <c r="T292" s="27">
        <f t="shared" si="60"/>
        <v>12.450000000000044</v>
      </c>
      <c r="U292" s="28">
        <v>2.8982191980244383E-2</v>
      </c>
      <c r="W292" s="27">
        <f t="shared" si="61"/>
        <v>12.450000000000044</v>
      </c>
      <c r="X292" s="28">
        <v>2.9288561062090109E-2</v>
      </c>
      <c r="AA292" s="27">
        <f t="shared" si="62"/>
        <v>12.450000000000044</v>
      </c>
      <c r="AB292" s="28">
        <v>2.8209325397171182E-2</v>
      </c>
      <c r="AD292" s="27">
        <f t="shared" si="63"/>
        <v>12.450000000000044</v>
      </c>
      <c r="AE292" s="28">
        <v>2.8269602231214899E-2</v>
      </c>
      <c r="AG292" s="97">
        <f t="shared" si="57"/>
        <v>-0.60276834043717509</v>
      </c>
      <c r="AJ292" s="27">
        <f t="shared" si="68"/>
        <v>33.625</v>
      </c>
      <c r="AK292" s="28">
        <v>2.7031950295069752E-2</v>
      </c>
      <c r="AM292" s="27">
        <f t="shared" si="69"/>
        <v>33.625</v>
      </c>
      <c r="AN292" s="28" t="e">
        <v>#VALUE!</v>
      </c>
      <c r="AO292" s="28"/>
      <c r="AP292" s="97" t="e">
        <f t="shared" si="58"/>
        <v>#VALUE!</v>
      </c>
    </row>
    <row r="293" spans="2:42" ht="13.2" customHeight="1" x14ac:dyDescent="0.25">
      <c r="B293" s="27">
        <f t="shared" si="64"/>
        <v>33.75</v>
      </c>
      <c r="C293" s="28">
        <v>2.0386222894513285E-2</v>
      </c>
      <c r="E293" s="27">
        <f t="shared" si="65"/>
        <v>33.75</v>
      </c>
      <c r="F293" s="28">
        <v>2.1637645090911643E-2</v>
      </c>
      <c r="H293" s="27">
        <f t="shared" si="66"/>
        <v>33.75</v>
      </c>
      <c r="I293" s="28">
        <v>2.1815832636289282E-2</v>
      </c>
      <c r="K293" s="27">
        <f t="shared" si="67"/>
        <v>33.75</v>
      </c>
      <c r="L293" s="28">
        <v>2.1862276875394587E-2</v>
      </c>
      <c r="N293" s="97">
        <f t="shared" si="56"/>
        <v>-0.46444239105304652</v>
      </c>
      <c r="Q293" s="27">
        <f t="shared" si="59"/>
        <v>12.500000000000044</v>
      </c>
      <c r="R293" s="89">
        <v>2.818609091004512E-2</v>
      </c>
      <c r="T293" s="27">
        <f t="shared" si="60"/>
        <v>12.500000000000044</v>
      </c>
      <c r="U293" s="28">
        <v>2.8934892048801484E-2</v>
      </c>
      <c r="W293" s="27">
        <f t="shared" si="61"/>
        <v>12.500000000000044</v>
      </c>
      <c r="X293" s="28">
        <v>2.9268909667928607E-2</v>
      </c>
      <c r="AA293" s="27">
        <f t="shared" si="62"/>
        <v>12.500000000000044</v>
      </c>
      <c r="AB293" s="28">
        <v>2.818609091004512E-2</v>
      </c>
      <c r="AD293" s="27">
        <f t="shared" si="63"/>
        <v>12.500000000000044</v>
      </c>
      <c r="AE293" s="28">
        <v>2.8245328848703271E-2</v>
      </c>
      <c r="AG293" s="97">
        <f t="shared" si="57"/>
        <v>-0.5923793865815139</v>
      </c>
      <c r="AJ293" s="27">
        <f t="shared" si="68"/>
        <v>33.75</v>
      </c>
      <c r="AK293" s="28">
        <v>2.7049568673880413E-2</v>
      </c>
      <c r="AM293" s="27">
        <f t="shared" si="69"/>
        <v>33.75</v>
      </c>
      <c r="AN293" s="28" t="e">
        <v>#VALUE!</v>
      </c>
      <c r="AO293" s="28"/>
      <c r="AP293" s="97" t="e">
        <f t="shared" si="58"/>
        <v>#VALUE!</v>
      </c>
    </row>
    <row r="294" spans="2:42" ht="13.2" customHeight="1" x14ac:dyDescent="0.25">
      <c r="B294" s="27">
        <f t="shared" si="64"/>
        <v>33.875</v>
      </c>
      <c r="C294" s="28">
        <v>2.0406088584329053E-2</v>
      </c>
      <c r="E294" s="27">
        <f t="shared" si="65"/>
        <v>33.875</v>
      </c>
      <c r="F294" s="28">
        <v>2.1638841295451371E-2</v>
      </c>
      <c r="H294" s="27">
        <f t="shared" si="66"/>
        <v>33.875</v>
      </c>
      <c r="I294" s="28">
        <v>2.1833711953929351E-2</v>
      </c>
      <c r="K294" s="27">
        <f t="shared" si="67"/>
        <v>33.875</v>
      </c>
      <c r="L294" s="28">
        <v>2.1880340816473842E-2</v>
      </c>
      <c r="N294" s="97">
        <f t="shared" si="56"/>
        <v>-0.4662886254449064</v>
      </c>
      <c r="Q294" s="27">
        <f t="shared" si="59"/>
        <v>12.550000000000045</v>
      </c>
      <c r="R294" s="89">
        <v>2.8162856422919057E-2</v>
      </c>
      <c r="T294" s="27">
        <f t="shared" si="60"/>
        <v>12.550000000000045</v>
      </c>
      <c r="U294" s="28">
        <v>2.8887592117358588E-2</v>
      </c>
      <c r="W294" s="27">
        <f t="shared" si="61"/>
        <v>12.550000000000045</v>
      </c>
      <c r="X294" s="28">
        <v>2.9249258273767106E-2</v>
      </c>
      <c r="AA294" s="27">
        <f t="shared" si="62"/>
        <v>12.550000000000045</v>
      </c>
      <c r="AB294" s="28">
        <v>2.8162856422919057E-2</v>
      </c>
      <c r="AD294" s="27">
        <f t="shared" si="63"/>
        <v>12.550000000000045</v>
      </c>
      <c r="AE294" s="28">
        <v>2.8221055466191643E-2</v>
      </c>
      <c r="AG294" s="97">
        <f t="shared" si="57"/>
        <v>-0.58199043272585271</v>
      </c>
      <c r="AJ294" s="27">
        <f t="shared" si="68"/>
        <v>33.875</v>
      </c>
      <c r="AK294" s="28">
        <v>2.706718705269107E-2</v>
      </c>
      <c r="AM294" s="27">
        <f t="shared" si="69"/>
        <v>33.875</v>
      </c>
      <c r="AN294" s="28" t="e">
        <v>#VALUE!</v>
      </c>
      <c r="AO294" s="28"/>
      <c r="AP294" s="97" t="e">
        <f t="shared" si="58"/>
        <v>#VALUE!</v>
      </c>
    </row>
    <row r="295" spans="2:42" ht="13.2" customHeight="1" x14ac:dyDescent="0.25">
      <c r="B295" s="27">
        <f t="shared" si="64"/>
        <v>34</v>
      </c>
      <c r="C295" s="28">
        <v>2.0426065312357376E-2</v>
      </c>
      <c r="E295" s="27">
        <f t="shared" si="65"/>
        <v>34</v>
      </c>
      <c r="F295" s="28">
        <v>2.1640037499991101E-2</v>
      </c>
      <c r="H295" s="27">
        <f t="shared" si="66"/>
        <v>34</v>
      </c>
      <c r="I295" s="28">
        <v>2.1851591271569416E-2</v>
      </c>
      <c r="K295" s="27">
        <f t="shared" si="67"/>
        <v>34</v>
      </c>
      <c r="L295" s="28">
        <v>2.1898404757553093E-2</v>
      </c>
      <c r="N295" s="97">
        <f t="shared" si="56"/>
        <v>-0.46813485983676628</v>
      </c>
      <c r="Q295" s="27">
        <f t="shared" si="59"/>
        <v>12.600000000000046</v>
      </c>
      <c r="R295" s="89">
        <v>2.8139621935792995E-2</v>
      </c>
      <c r="T295" s="27">
        <f t="shared" si="60"/>
        <v>12.600000000000046</v>
      </c>
      <c r="U295" s="28">
        <v>2.8840292185915693E-2</v>
      </c>
      <c r="W295" s="27">
        <f t="shared" si="61"/>
        <v>12.600000000000046</v>
      </c>
      <c r="X295" s="28">
        <v>2.9229606879605602E-2</v>
      </c>
      <c r="AA295" s="27">
        <f t="shared" si="62"/>
        <v>12.600000000000046</v>
      </c>
      <c r="AB295" s="28">
        <v>2.8139621935792995E-2</v>
      </c>
      <c r="AD295" s="27">
        <f t="shared" si="63"/>
        <v>12.600000000000046</v>
      </c>
      <c r="AE295" s="28">
        <v>2.8196782083680011E-2</v>
      </c>
      <c r="AG295" s="97">
        <f t="shared" si="57"/>
        <v>-0.57160147887015678</v>
      </c>
      <c r="AJ295" s="27">
        <f t="shared" si="68"/>
        <v>34</v>
      </c>
      <c r="AK295" s="28">
        <v>2.708480543150173E-2</v>
      </c>
      <c r="AM295" s="27">
        <f t="shared" si="69"/>
        <v>34</v>
      </c>
      <c r="AN295" s="28" t="e">
        <v>#VALUE!</v>
      </c>
      <c r="AO295" s="28"/>
      <c r="AP295" s="97" t="e">
        <f t="shared" si="58"/>
        <v>#VALUE!</v>
      </c>
    </row>
    <row r="296" spans="2:42" ht="13.2" customHeight="1" x14ac:dyDescent="0.25">
      <c r="B296" s="27">
        <f t="shared" si="64"/>
        <v>34.125</v>
      </c>
      <c r="C296" s="28">
        <v>2.0446145604274053E-2</v>
      </c>
      <c r="E296" s="27">
        <f t="shared" si="65"/>
        <v>34.125</v>
      </c>
      <c r="F296" s="28">
        <v>2.1641233704530829E-2</v>
      </c>
      <c r="H296" s="27">
        <f t="shared" si="66"/>
        <v>34.125</v>
      </c>
      <c r="I296" s="28">
        <v>2.1869470589209482E-2</v>
      </c>
      <c r="K296" s="27">
        <f t="shared" si="67"/>
        <v>34.125</v>
      </c>
      <c r="L296" s="28">
        <v>2.1916468698632355E-2</v>
      </c>
      <c r="N296" s="97">
        <f t="shared" si="56"/>
        <v>-0.46998109422873025</v>
      </c>
      <c r="Q296" s="27">
        <f t="shared" si="59"/>
        <v>12.650000000000047</v>
      </c>
      <c r="R296" s="89">
        <v>2.8116387448666937E-2</v>
      </c>
      <c r="T296" s="27">
        <f t="shared" si="60"/>
        <v>12.650000000000047</v>
      </c>
      <c r="U296" s="28">
        <v>2.8792992254472797E-2</v>
      </c>
      <c r="W296" s="27">
        <f t="shared" si="61"/>
        <v>12.650000000000047</v>
      </c>
      <c r="X296" s="28">
        <v>2.9209955485444101E-2</v>
      </c>
      <c r="AA296" s="27">
        <f t="shared" si="62"/>
        <v>12.650000000000047</v>
      </c>
      <c r="AB296" s="28">
        <v>2.8116387448666937E-2</v>
      </c>
      <c r="AD296" s="27">
        <f t="shared" si="63"/>
        <v>12.650000000000047</v>
      </c>
      <c r="AE296" s="28">
        <v>2.8172508701168383E-2</v>
      </c>
      <c r="AG296" s="97">
        <f t="shared" si="57"/>
        <v>-0.56121252501446084</v>
      </c>
      <c r="AJ296" s="27">
        <f t="shared" si="68"/>
        <v>34.125</v>
      </c>
      <c r="AK296" s="28">
        <v>2.7102423810312387E-2</v>
      </c>
      <c r="AM296" s="27">
        <f t="shared" si="69"/>
        <v>34.125</v>
      </c>
      <c r="AN296" s="28" t="e">
        <v>#VALUE!</v>
      </c>
      <c r="AO296" s="28"/>
      <c r="AP296" s="97" t="e">
        <f t="shared" si="58"/>
        <v>#VALUE!</v>
      </c>
    </row>
    <row r="297" spans="2:42" ht="13.2" customHeight="1" x14ac:dyDescent="0.25">
      <c r="B297" s="27">
        <f t="shared" si="64"/>
        <v>34.25</v>
      </c>
      <c r="C297" s="28">
        <v>2.0466322094869111E-2</v>
      </c>
      <c r="E297" s="27">
        <f t="shared" si="65"/>
        <v>34.25</v>
      </c>
      <c r="F297" s="28">
        <v>2.164242990907056E-2</v>
      </c>
      <c r="H297" s="27">
        <f t="shared" si="66"/>
        <v>34.25</v>
      </c>
      <c r="I297" s="28">
        <v>2.1887349906849551E-2</v>
      </c>
      <c r="K297" s="27">
        <f t="shared" si="67"/>
        <v>34.25</v>
      </c>
      <c r="L297" s="28">
        <v>2.193453263971161E-2</v>
      </c>
      <c r="N297" s="97">
        <f t="shared" si="56"/>
        <v>-0.47182732862059013</v>
      </c>
      <c r="Q297" s="27">
        <f t="shared" si="59"/>
        <v>12.700000000000047</v>
      </c>
      <c r="R297" s="89">
        <v>2.8093152961540874E-2</v>
      </c>
      <c r="T297" s="27">
        <f t="shared" si="60"/>
        <v>12.700000000000047</v>
      </c>
      <c r="U297" s="28">
        <v>2.8745692323029898E-2</v>
      </c>
      <c r="W297" s="27">
        <f t="shared" si="61"/>
        <v>12.700000000000047</v>
      </c>
      <c r="X297" s="28">
        <v>2.91903040912826E-2</v>
      </c>
      <c r="AA297" s="27">
        <f t="shared" si="62"/>
        <v>12.700000000000047</v>
      </c>
      <c r="AB297" s="28">
        <v>2.8093152961540874E-2</v>
      </c>
      <c r="AD297" s="27">
        <f t="shared" si="63"/>
        <v>12.700000000000047</v>
      </c>
      <c r="AE297" s="28">
        <v>2.8148235318656751E-2</v>
      </c>
      <c r="AG297" s="97">
        <f t="shared" si="57"/>
        <v>-0.55082357115876501</v>
      </c>
      <c r="AJ297" s="27">
        <f t="shared" si="68"/>
        <v>34.25</v>
      </c>
      <c r="AK297" s="28">
        <v>2.7120042189123048E-2</v>
      </c>
      <c r="AM297" s="27">
        <f t="shared" si="69"/>
        <v>34.25</v>
      </c>
      <c r="AN297" s="28" t="e">
        <v>#VALUE!</v>
      </c>
      <c r="AO297" s="28"/>
      <c r="AP297" s="97" t="e">
        <f t="shared" si="58"/>
        <v>#VALUE!</v>
      </c>
    </row>
    <row r="298" spans="2:42" ht="13.2" customHeight="1" x14ac:dyDescent="0.25">
      <c r="B298" s="27">
        <f t="shared" si="64"/>
        <v>34.375</v>
      </c>
      <c r="C298" s="28">
        <v>2.0486587526062909E-2</v>
      </c>
      <c r="E298" s="27">
        <f t="shared" si="65"/>
        <v>34.375</v>
      </c>
      <c r="F298" s="28">
        <v>2.1643626113610287E-2</v>
      </c>
      <c r="H298" s="27">
        <f t="shared" si="66"/>
        <v>34.375</v>
      </c>
      <c r="I298" s="28">
        <v>2.190522922448962E-2</v>
      </c>
      <c r="K298" s="27">
        <f t="shared" si="67"/>
        <v>34.375</v>
      </c>
      <c r="L298" s="28">
        <v>2.1952596580790865E-2</v>
      </c>
      <c r="N298" s="97">
        <f t="shared" si="56"/>
        <v>-0.47367356301245001</v>
      </c>
      <c r="Q298" s="27">
        <f t="shared" si="59"/>
        <v>12.750000000000048</v>
      </c>
      <c r="R298" s="89">
        <v>2.8069918474414812E-2</v>
      </c>
      <c r="T298" s="27">
        <f t="shared" si="60"/>
        <v>12.750000000000048</v>
      </c>
      <c r="U298" s="28">
        <v>2.8698392391587002E-2</v>
      </c>
      <c r="W298" s="27">
        <f t="shared" si="61"/>
        <v>12.750000000000048</v>
      </c>
      <c r="X298" s="28">
        <v>2.9170652697121099E-2</v>
      </c>
      <c r="AA298" s="27">
        <f t="shared" si="62"/>
        <v>12.750000000000048</v>
      </c>
      <c r="AB298" s="28">
        <v>2.8069918474414812E-2</v>
      </c>
      <c r="AD298" s="27">
        <f t="shared" si="63"/>
        <v>12.750000000000048</v>
      </c>
      <c r="AE298" s="28">
        <v>2.8123961936145123E-2</v>
      </c>
      <c r="AG298" s="97">
        <f t="shared" si="57"/>
        <v>-0.54043461730310383</v>
      </c>
      <c r="AJ298" s="27">
        <f t="shared" si="68"/>
        <v>34.375</v>
      </c>
      <c r="AK298" s="28">
        <v>2.7137660567933701E-2</v>
      </c>
      <c r="AM298" s="27">
        <f t="shared" si="69"/>
        <v>34.375</v>
      </c>
      <c r="AN298" s="28" t="e">
        <v>#VALUE!</v>
      </c>
      <c r="AO298" s="28"/>
      <c r="AP298" s="97" t="e">
        <f t="shared" si="58"/>
        <v>#VALUE!</v>
      </c>
    </row>
    <row r="299" spans="2:42" ht="13.2" customHeight="1" x14ac:dyDescent="0.25">
      <c r="B299" s="27">
        <f t="shared" si="64"/>
        <v>34.5</v>
      </c>
      <c r="C299" s="28">
        <v>2.0506934744965337E-2</v>
      </c>
      <c r="E299" s="27">
        <f t="shared" si="65"/>
        <v>34.5</v>
      </c>
      <c r="F299" s="28">
        <v>2.1644822318150018E-2</v>
      </c>
      <c r="H299" s="27">
        <f t="shared" si="66"/>
        <v>34.5</v>
      </c>
      <c r="I299" s="28">
        <v>2.1923108542129685E-2</v>
      </c>
      <c r="K299" s="27">
        <f t="shared" si="67"/>
        <v>34.5</v>
      </c>
      <c r="L299" s="28">
        <v>2.197066052187012E-2</v>
      </c>
      <c r="N299" s="97">
        <f t="shared" si="56"/>
        <v>-0.47551979740434458</v>
      </c>
      <c r="Q299" s="27">
        <f t="shared" si="59"/>
        <v>12.800000000000049</v>
      </c>
      <c r="R299" s="89">
        <v>2.804668398728875E-2</v>
      </c>
      <c r="T299" s="27">
        <f t="shared" si="60"/>
        <v>12.800000000000049</v>
      </c>
      <c r="U299" s="28">
        <v>2.8651092460144106E-2</v>
      </c>
      <c r="W299" s="27">
        <f t="shared" si="61"/>
        <v>12.800000000000049</v>
      </c>
      <c r="X299" s="28">
        <v>2.9151001302959598E-2</v>
      </c>
      <c r="AA299" s="27">
        <f t="shared" si="62"/>
        <v>12.800000000000049</v>
      </c>
      <c r="AB299" s="28">
        <v>2.804668398728875E-2</v>
      </c>
      <c r="AD299" s="27">
        <f t="shared" si="63"/>
        <v>12.800000000000049</v>
      </c>
      <c r="AE299" s="28">
        <v>2.8099688553633491E-2</v>
      </c>
      <c r="AG299" s="97">
        <f t="shared" si="57"/>
        <v>-0.530045663447408</v>
      </c>
      <c r="AJ299" s="27">
        <f t="shared" si="68"/>
        <v>34.5</v>
      </c>
      <c r="AK299" s="28">
        <v>2.7155278946744365E-2</v>
      </c>
      <c r="AM299" s="27">
        <f t="shared" si="69"/>
        <v>34.5</v>
      </c>
      <c r="AN299" s="28" t="e">
        <v>#VALUE!</v>
      </c>
      <c r="AO299" s="28"/>
      <c r="AP299" s="97" t="e">
        <f t="shared" si="58"/>
        <v>#VALUE!</v>
      </c>
    </row>
    <row r="300" spans="2:42" ht="13.2" customHeight="1" x14ac:dyDescent="0.25">
      <c r="B300" s="27">
        <f t="shared" si="64"/>
        <v>34.625</v>
      </c>
      <c r="C300" s="28">
        <v>2.052735670197715E-2</v>
      </c>
      <c r="E300" s="27">
        <f t="shared" si="65"/>
        <v>34.625</v>
      </c>
      <c r="F300" s="28">
        <v>2.1646018522689745E-2</v>
      </c>
      <c r="H300" s="27">
        <f t="shared" si="66"/>
        <v>34.625</v>
      </c>
      <c r="I300" s="28">
        <v>2.1940987859769754E-2</v>
      </c>
      <c r="K300" s="27">
        <f t="shared" si="67"/>
        <v>34.625</v>
      </c>
      <c r="L300" s="28">
        <v>2.1988724462949374E-2</v>
      </c>
      <c r="N300" s="97">
        <f t="shared" si="56"/>
        <v>-0.47736603179620446</v>
      </c>
      <c r="Q300" s="27">
        <f t="shared" si="59"/>
        <v>12.850000000000049</v>
      </c>
      <c r="R300" s="89">
        <v>2.8023449500162691E-2</v>
      </c>
      <c r="T300" s="27">
        <f t="shared" si="60"/>
        <v>12.850000000000049</v>
      </c>
      <c r="U300" s="28">
        <v>2.8603792528701211E-2</v>
      </c>
      <c r="W300" s="27">
        <f t="shared" si="61"/>
        <v>12.850000000000049</v>
      </c>
      <c r="X300" s="28">
        <v>2.9131349908798097E-2</v>
      </c>
      <c r="AA300" s="27">
        <f t="shared" si="62"/>
        <v>12.850000000000049</v>
      </c>
      <c r="AB300" s="28">
        <v>2.8023449500162691E-2</v>
      </c>
      <c r="AD300" s="27">
        <f t="shared" si="63"/>
        <v>12.850000000000049</v>
      </c>
      <c r="AE300" s="28">
        <v>2.8075415171121863E-2</v>
      </c>
      <c r="AG300" s="97">
        <f t="shared" si="57"/>
        <v>-0.51965670959171206</v>
      </c>
      <c r="AJ300" s="27">
        <f t="shared" si="68"/>
        <v>34.625</v>
      </c>
      <c r="AK300" s="28">
        <v>2.7172897325555022E-2</v>
      </c>
      <c r="AM300" s="27">
        <f t="shared" si="69"/>
        <v>34.625</v>
      </c>
      <c r="AN300" s="28" t="e">
        <v>#VALUE!</v>
      </c>
      <c r="AO300" s="28"/>
      <c r="AP300" s="97" t="e">
        <f t="shared" si="58"/>
        <v>#VALUE!</v>
      </c>
    </row>
    <row r="301" spans="2:42" ht="13.2" customHeight="1" x14ac:dyDescent="0.25">
      <c r="B301" s="27">
        <f t="shared" si="64"/>
        <v>34.75</v>
      </c>
      <c r="C301" s="28">
        <v>2.0547846448932164E-2</v>
      </c>
      <c r="E301" s="27">
        <f t="shared" si="65"/>
        <v>34.75</v>
      </c>
      <c r="F301" s="28">
        <v>2.1647214727229476E-2</v>
      </c>
      <c r="H301" s="27">
        <f t="shared" si="66"/>
        <v>34.75</v>
      </c>
      <c r="I301" s="28">
        <v>2.1958867177409819E-2</v>
      </c>
      <c r="K301" s="27">
        <f t="shared" si="67"/>
        <v>34.75</v>
      </c>
      <c r="L301" s="28">
        <v>2.2006788404028629E-2</v>
      </c>
      <c r="N301" s="97">
        <f t="shared" si="56"/>
        <v>-0.47921226618809903</v>
      </c>
      <c r="Q301" s="27">
        <f t="shared" si="59"/>
        <v>12.90000000000005</v>
      </c>
      <c r="R301" s="89">
        <v>2.8000215013036629E-2</v>
      </c>
      <c r="T301" s="27">
        <f t="shared" si="60"/>
        <v>12.90000000000005</v>
      </c>
      <c r="U301" s="28">
        <v>2.8556492597258315E-2</v>
      </c>
      <c r="W301" s="27">
        <f t="shared" si="61"/>
        <v>12.90000000000005</v>
      </c>
      <c r="X301" s="28">
        <v>2.9111698514636596E-2</v>
      </c>
      <c r="AA301" s="27">
        <f t="shared" si="62"/>
        <v>12.90000000000005</v>
      </c>
      <c r="AB301" s="28">
        <v>2.8000215013036629E-2</v>
      </c>
      <c r="AD301" s="27">
        <f t="shared" si="63"/>
        <v>12.90000000000005</v>
      </c>
      <c r="AE301" s="28">
        <v>2.8051141788610231E-2</v>
      </c>
      <c r="AG301" s="97">
        <f t="shared" si="57"/>
        <v>-0.50926775573601613</v>
      </c>
      <c r="AJ301" s="27">
        <f t="shared" si="68"/>
        <v>34.75</v>
      </c>
      <c r="AK301" s="28">
        <v>2.7190515704365682E-2</v>
      </c>
      <c r="AM301" s="27">
        <f t="shared" si="69"/>
        <v>34.75</v>
      </c>
      <c r="AN301" s="28" t="e">
        <v>#VALUE!</v>
      </c>
      <c r="AO301" s="28"/>
      <c r="AP301" s="97" t="e">
        <f t="shared" si="58"/>
        <v>#VALUE!</v>
      </c>
    </row>
    <row r="302" spans="2:42" ht="13.2" customHeight="1" x14ac:dyDescent="0.25">
      <c r="B302" s="27">
        <f t="shared" si="64"/>
        <v>34.875</v>
      </c>
      <c r="C302" s="28">
        <v>2.0568397137279489E-2</v>
      </c>
      <c r="E302" s="27">
        <f t="shared" si="65"/>
        <v>34.875</v>
      </c>
      <c r="F302" s="28">
        <v>2.1648410931769203E-2</v>
      </c>
      <c r="H302" s="27">
        <f t="shared" si="66"/>
        <v>34.875</v>
      </c>
      <c r="I302" s="28">
        <v>2.1976746495049888E-2</v>
      </c>
      <c r="K302" s="27">
        <f t="shared" si="67"/>
        <v>34.875</v>
      </c>
      <c r="L302" s="28">
        <v>2.2024852345107884E-2</v>
      </c>
      <c r="N302" s="97">
        <f t="shared" si="56"/>
        <v>-0.48105850057995891</v>
      </c>
      <c r="Q302" s="27">
        <f t="shared" si="59"/>
        <v>12.950000000000051</v>
      </c>
      <c r="R302" s="89">
        <v>2.7976980525910567E-2</v>
      </c>
      <c r="T302" s="27">
        <f t="shared" si="60"/>
        <v>12.950000000000051</v>
      </c>
      <c r="U302" s="28">
        <v>2.8509192665815416E-2</v>
      </c>
      <c r="W302" s="27">
        <f t="shared" si="61"/>
        <v>12.950000000000051</v>
      </c>
      <c r="X302" s="28">
        <v>2.9092047120475095E-2</v>
      </c>
      <c r="AA302" s="27">
        <f t="shared" si="62"/>
        <v>12.950000000000051</v>
      </c>
      <c r="AB302" s="28">
        <v>2.7976980525910567E-2</v>
      </c>
      <c r="AD302" s="27">
        <f t="shared" si="63"/>
        <v>12.950000000000051</v>
      </c>
      <c r="AE302" s="28">
        <v>2.8026868406098603E-2</v>
      </c>
      <c r="AG302" s="97">
        <f t="shared" si="57"/>
        <v>-0.49887880188035499</v>
      </c>
      <c r="AJ302" s="27">
        <f t="shared" si="68"/>
        <v>34.875</v>
      </c>
      <c r="AK302" s="28">
        <v>2.7208134083176343E-2</v>
      </c>
      <c r="AM302" s="27">
        <f t="shared" si="69"/>
        <v>34.875</v>
      </c>
      <c r="AN302" s="28" t="e">
        <v>#VALUE!</v>
      </c>
      <c r="AO302" s="28"/>
      <c r="AP302" s="97" t="e">
        <f t="shared" si="58"/>
        <v>#VALUE!</v>
      </c>
    </row>
    <row r="303" spans="2:42" ht="13.2" customHeight="1" x14ac:dyDescent="0.25">
      <c r="B303" s="27">
        <f t="shared" si="64"/>
        <v>35</v>
      </c>
      <c r="C303" s="28">
        <v>2.0589002016304671E-2</v>
      </c>
      <c r="E303" s="27">
        <f t="shared" si="65"/>
        <v>35</v>
      </c>
      <c r="F303" s="28">
        <v>2.1649607136308934E-2</v>
      </c>
      <c r="H303" s="27">
        <f t="shared" si="66"/>
        <v>35</v>
      </c>
      <c r="I303" s="28">
        <v>2.1994625812689954E-2</v>
      </c>
      <c r="K303" s="27">
        <f t="shared" si="67"/>
        <v>35</v>
      </c>
      <c r="L303" s="28">
        <v>2.2042916286187143E-2</v>
      </c>
      <c r="N303" s="97">
        <f t="shared" si="56"/>
        <v>-0.48290473497188818</v>
      </c>
      <c r="Q303" s="27">
        <f t="shared" si="59"/>
        <v>13.000000000000052</v>
      </c>
      <c r="R303" s="89">
        <v>2.7953746038784505E-2</v>
      </c>
      <c r="T303" s="27">
        <f t="shared" si="60"/>
        <v>13.000000000000052</v>
      </c>
      <c r="U303" s="28">
        <v>2.846189273437252E-2</v>
      </c>
      <c r="W303" s="27">
        <f t="shared" si="61"/>
        <v>13.000000000000052</v>
      </c>
      <c r="X303" s="28">
        <v>2.9072395726313593E-2</v>
      </c>
      <c r="AA303" s="27">
        <f t="shared" si="62"/>
        <v>13.000000000000052</v>
      </c>
      <c r="AB303" s="28">
        <v>2.7953746038784505E-2</v>
      </c>
      <c r="AD303" s="27">
        <f t="shared" si="63"/>
        <v>13.000000000000052</v>
      </c>
      <c r="AE303" s="28">
        <v>2.8002595023586971E-2</v>
      </c>
      <c r="AG303" s="97">
        <f t="shared" si="57"/>
        <v>-0.48848984802465911</v>
      </c>
      <c r="AJ303" s="27">
        <f t="shared" si="68"/>
        <v>35</v>
      </c>
      <c r="AK303" s="28">
        <v>2.7225752461987E-2</v>
      </c>
      <c r="AM303" s="27">
        <f t="shared" si="69"/>
        <v>35</v>
      </c>
      <c r="AN303" s="28" t="e">
        <v>#VALUE!</v>
      </c>
      <c r="AO303" s="28"/>
      <c r="AP303" s="97" t="e">
        <f t="shared" si="58"/>
        <v>#VALUE!</v>
      </c>
    </row>
    <row r="304" spans="2:42" ht="13.2" customHeight="1" x14ac:dyDescent="0.25">
      <c r="B304" s="27">
        <f t="shared" si="64"/>
        <v>35.125</v>
      </c>
      <c r="C304" s="28">
        <v>2.0609654431388857E-2</v>
      </c>
      <c r="E304" s="27">
        <f t="shared" si="65"/>
        <v>35.125</v>
      </c>
      <c r="F304" s="28">
        <v>2.1650803340848662E-2</v>
      </c>
      <c r="H304" s="27">
        <f t="shared" si="66"/>
        <v>35.125</v>
      </c>
      <c r="I304" s="28">
        <v>2.2012505130330023E-2</v>
      </c>
      <c r="K304" s="27">
        <f t="shared" si="67"/>
        <v>35.125</v>
      </c>
      <c r="L304" s="28">
        <v>2.2060980227266398E-2</v>
      </c>
      <c r="N304" s="97">
        <f t="shared" si="56"/>
        <v>-0.48475096936374806</v>
      </c>
      <c r="Q304" s="27">
        <f t="shared" si="59"/>
        <v>13.050000000000052</v>
      </c>
      <c r="R304" s="89">
        <v>2.7930511551658446E-2</v>
      </c>
      <c r="T304" s="27">
        <f t="shared" si="60"/>
        <v>13.050000000000052</v>
      </c>
      <c r="U304" s="28">
        <v>2.8414592802929624E-2</v>
      </c>
      <c r="W304" s="27">
        <f t="shared" si="61"/>
        <v>13.050000000000052</v>
      </c>
      <c r="X304" s="28">
        <v>2.9052744332152092E-2</v>
      </c>
      <c r="AA304" s="27">
        <f t="shared" si="62"/>
        <v>13.050000000000052</v>
      </c>
      <c r="AB304" s="28">
        <v>2.7930511551658446E-2</v>
      </c>
      <c r="AD304" s="27">
        <f t="shared" si="63"/>
        <v>13.050000000000052</v>
      </c>
      <c r="AE304" s="28">
        <v>2.7978321641075343E-2</v>
      </c>
      <c r="AG304" s="97">
        <f t="shared" si="57"/>
        <v>-0.47810089416896323</v>
      </c>
      <c r="AJ304" s="27">
        <f t="shared" si="68"/>
        <v>35.125</v>
      </c>
      <c r="AK304" s="28">
        <v>2.724337084079766E-2</v>
      </c>
      <c r="AM304" s="27">
        <f t="shared" si="69"/>
        <v>35.125</v>
      </c>
      <c r="AN304" s="28" t="e">
        <v>#VALUE!</v>
      </c>
      <c r="AO304" s="28"/>
      <c r="AP304" s="97" t="e">
        <f t="shared" si="58"/>
        <v>#VALUE!</v>
      </c>
    </row>
    <row r="305" spans="2:42" ht="13.2" customHeight="1" x14ac:dyDescent="0.25">
      <c r="B305" s="27">
        <f t="shared" si="64"/>
        <v>35.25</v>
      </c>
      <c r="C305" s="28">
        <v>2.0630347822304912E-2</v>
      </c>
      <c r="E305" s="27">
        <f t="shared" si="65"/>
        <v>35.25</v>
      </c>
      <c r="F305" s="28">
        <v>2.1651999545388392E-2</v>
      </c>
      <c r="H305" s="27">
        <f t="shared" si="66"/>
        <v>35.25</v>
      </c>
      <c r="I305" s="28">
        <v>2.2030384447970092E-2</v>
      </c>
      <c r="K305" s="27">
        <f t="shared" si="67"/>
        <v>35.25</v>
      </c>
      <c r="L305" s="28">
        <v>2.2079044168345652E-2</v>
      </c>
      <c r="N305" s="97">
        <f t="shared" si="56"/>
        <v>-0.48659720375560794</v>
      </c>
      <c r="Q305" s="27">
        <f t="shared" si="59"/>
        <v>13.100000000000053</v>
      </c>
      <c r="R305" s="89">
        <v>2.7907277064532384E-2</v>
      </c>
      <c r="T305" s="27">
        <f t="shared" si="60"/>
        <v>13.100000000000053</v>
      </c>
      <c r="U305" s="28">
        <v>2.8367292871486729E-2</v>
      </c>
      <c r="W305" s="27">
        <f t="shared" si="61"/>
        <v>13.100000000000053</v>
      </c>
      <c r="X305" s="28">
        <v>2.9033092937990591E-2</v>
      </c>
      <c r="AA305" s="27">
        <f t="shared" si="62"/>
        <v>13.100000000000053</v>
      </c>
      <c r="AB305" s="28">
        <v>2.7907277064532384E-2</v>
      </c>
      <c r="AD305" s="27">
        <f t="shared" si="63"/>
        <v>13.100000000000053</v>
      </c>
      <c r="AE305" s="28">
        <v>2.7954048258563711E-2</v>
      </c>
      <c r="AG305" s="97">
        <f t="shared" si="57"/>
        <v>-0.46771194031326735</v>
      </c>
      <c r="AJ305" s="27">
        <f t="shared" si="68"/>
        <v>35.25</v>
      </c>
      <c r="AK305" s="28">
        <v>2.7260989219608314E-2</v>
      </c>
      <c r="AM305" s="27">
        <f t="shared" si="69"/>
        <v>35.25</v>
      </c>
      <c r="AN305" s="28" t="e">
        <v>#VALUE!</v>
      </c>
      <c r="AO305" s="28"/>
      <c r="AP305" s="97" t="e">
        <f t="shared" si="58"/>
        <v>#VALUE!</v>
      </c>
    </row>
    <row r="306" spans="2:42" ht="13.2" customHeight="1" x14ac:dyDescent="0.25">
      <c r="B306" s="27">
        <f t="shared" si="64"/>
        <v>35.375</v>
      </c>
      <c r="C306" s="28">
        <v>2.0651075721549794E-2</v>
      </c>
      <c r="E306" s="27">
        <f t="shared" si="65"/>
        <v>35.375</v>
      </c>
      <c r="F306" s="28">
        <v>2.165319574992812E-2</v>
      </c>
      <c r="H306" s="27">
        <f t="shared" si="66"/>
        <v>35.375</v>
      </c>
      <c r="I306" s="28">
        <v>2.2048263765610157E-2</v>
      </c>
      <c r="K306" s="27">
        <f t="shared" si="67"/>
        <v>35.375</v>
      </c>
      <c r="L306" s="28">
        <v>2.2097108109424907E-2</v>
      </c>
      <c r="N306" s="97">
        <f t="shared" si="56"/>
        <v>-0.48844343814750252</v>
      </c>
      <c r="Q306" s="27">
        <f t="shared" si="59"/>
        <v>13.150000000000054</v>
      </c>
      <c r="R306" s="89">
        <v>2.7884042577406322E-2</v>
      </c>
      <c r="T306" s="27">
        <f t="shared" si="60"/>
        <v>13.150000000000054</v>
      </c>
      <c r="U306" s="28">
        <v>2.8319992940043833E-2</v>
      </c>
      <c r="W306" s="27">
        <f t="shared" si="61"/>
        <v>13.150000000000054</v>
      </c>
      <c r="X306" s="28">
        <v>2.901344154382909E-2</v>
      </c>
      <c r="AA306" s="27">
        <f t="shared" si="62"/>
        <v>13.150000000000054</v>
      </c>
      <c r="AB306" s="28">
        <v>2.7884042577406322E-2</v>
      </c>
      <c r="AD306" s="27">
        <f t="shared" si="63"/>
        <v>13.150000000000054</v>
      </c>
      <c r="AE306" s="28">
        <v>2.7929774876052083E-2</v>
      </c>
      <c r="AG306" s="97">
        <f t="shared" si="57"/>
        <v>-0.45732298645760616</v>
      </c>
      <c r="AJ306" s="27">
        <f t="shared" si="68"/>
        <v>35.375</v>
      </c>
      <c r="AK306" s="28">
        <v>2.7278607598418977E-2</v>
      </c>
      <c r="AM306" s="27">
        <f t="shared" si="69"/>
        <v>35.375</v>
      </c>
      <c r="AN306" s="28" t="e">
        <v>#VALUE!</v>
      </c>
      <c r="AO306" s="28"/>
      <c r="AP306" s="97" t="e">
        <f t="shared" si="58"/>
        <v>#VALUE!</v>
      </c>
    </row>
    <row r="307" spans="2:42" ht="13.2" customHeight="1" x14ac:dyDescent="0.25">
      <c r="B307" s="27">
        <f t="shared" si="64"/>
        <v>35.5</v>
      </c>
      <c r="C307" s="28">
        <v>2.067183175271204E-2</v>
      </c>
      <c r="E307" s="27">
        <f t="shared" si="65"/>
        <v>35.5</v>
      </c>
      <c r="F307" s="28">
        <v>2.1654391954467851E-2</v>
      </c>
      <c r="H307" s="27">
        <f t="shared" si="66"/>
        <v>35.5</v>
      </c>
      <c r="I307" s="28">
        <v>2.2066143083250226E-2</v>
      </c>
      <c r="K307" s="27">
        <f t="shared" si="67"/>
        <v>35.5</v>
      </c>
      <c r="L307" s="28">
        <v>2.2115172050504162E-2</v>
      </c>
      <c r="N307" s="97">
        <f t="shared" si="56"/>
        <v>-0.4902896725393624</v>
      </c>
      <c r="Q307" s="27">
        <f t="shared" si="59"/>
        <v>13.200000000000054</v>
      </c>
      <c r="R307" s="89">
        <v>2.786080809028026E-2</v>
      </c>
      <c r="T307" s="27">
        <f t="shared" si="60"/>
        <v>13.200000000000054</v>
      </c>
      <c r="U307" s="28">
        <v>2.8272693008600934E-2</v>
      </c>
      <c r="W307" s="27">
        <f t="shared" si="61"/>
        <v>13.200000000000054</v>
      </c>
      <c r="X307" s="28">
        <v>2.8993790149667589E-2</v>
      </c>
      <c r="AA307" s="27">
        <f t="shared" si="62"/>
        <v>13.200000000000054</v>
      </c>
      <c r="AB307" s="28">
        <v>2.786080809028026E-2</v>
      </c>
      <c r="AD307" s="27">
        <f t="shared" si="63"/>
        <v>13.200000000000054</v>
      </c>
      <c r="AE307" s="28">
        <v>2.7905501493540451E-2</v>
      </c>
      <c r="AG307" s="97">
        <f t="shared" si="57"/>
        <v>-0.44693403260191028</v>
      </c>
      <c r="AJ307" s="27">
        <f t="shared" si="68"/>
        <v>35.5</v>
      </c>
      <c r="AK307" s="28">
        <v>2.7296225977229631E-2</v>
      </c>
      <c r="AM307" s="27">
        <f t="shared" si="69"/>
        <v>35.5</v>
      </c>
      <c r="AN307" s="28" t="e">
        <v>#VALUE!</v>
      </c>
      <c r="AO307" s="28"/>
      <c r="AP307" s="97" t="e">
        <f t="shared" si="58"/>
        <v>#VALUE!</v>
      </c>
    </row>
    <row r="308" spans="2:42" ht="13.2" customHeight="1" x14ac:dyDescent="0.25">
      <c r="B308" s="27">
        <f t="shared" si="64"/>
        <v>35.625</v>
      </c>
      <c r="C308" s="28">
        <v>2.0692609628873673E-2</v>
      </c>
      <c r="E308" s="27">
        <f t="shared" si="65"/>
        <v>35.625</v>
      </c>
      <c r="F308" s="28">
        <v>2.1655588159007578E-2</v>
      </c>
      <c r="H308" s="27">
        <f t="shared" si="66"/>
        <v>35.625</v>
      </c>
      <c r="I308" s="28">
        <v>2.2084022400890291E-2</v>
      </c>
      <c r="K308" s="27">
        <f t="shared" si="67"/>
        <v>35.625</v>
      </c>
      <c r="L308" s="28">
        <v>2.2133235991583417E-2</v>
      </c>
      <c r="N308" s="97">
        <f t="shared" si="56"/>
        <v>-0.49213590693125697</v>
      </c>
      <c r="Q308" s="27">
        <f t="shared" si="59"/>
        <v>13.250000000000055</v>
      </c>
      <c r="R308" s="89">
        <v>2.7837573603154198E-2</v>
      </c>
      <c r="T308" s="27">
        <f t="shared" si="60"/>
        <v>13.250000000000055</v>
      </c>
      <c r="U308" s="28">
        <v>2.8225393077158038E-2</v>
      </c>
      <c r="W308" s="27">
        <f t="shared" si="61"/>
        <v>13.250000000000055</v>
      </c>
      <c r="X308" s="28">
        <v>2.8974138755506085E-2</v>
      </c>
      <c r="AA308" s="27">
        <f t="shared" si="62"/>
        <v>13.250000000000055</v>
      </c>
      <c r="AB308" s="28">
        <v>2.7837573603154198E-2</v>
      </c>
      <c r="AD308" s="27">
        <f t="shared" si="63"/>
        <v>13.250000000000055</v>
      </c>
      <c r="AE308" s="28">
        <v>2.7881228111028823E-2</v>
      </c>
      <c r="AG308" s="97">
        <f t="shared" si="57"/>
        <v>-0.43654507874624909</v>
      </c>
      <c r="AJ308" s="27">
        <f t="shared" si="68"/>
        <v>35.625</v>
      </c>
      <c r="AK308" s="28">
        <v>2.7313844356040295E-2</v>
      </c>
      <c r="AM308" s="27">
        <f t="shared" si="69"/>
        <v>35.625</v>
      </c>
      <c r="AN308" s="28" t="e">
        <v>#VALUE!</v>
      </c>
      <c r="AO308" s="28"/>
      <c r="AP308" s="97" t="e">
        <f t="shared" si="58"/>
        <v>#VALUE!</v>
      </c>
    </row>
    <row r="309" spans="2:42" ht="13.2" customHeight="1" x14ac:dyDescent="0.25">
      <c r="B309" s="27">
        <f t="shared" si="64"/>
        <v>35.75</v>
      </c>
      <c r="C309" s="28">
        <v>2.0713403151045653E-2</v>
      </c>
      <c r="E309" s="27">
        <f t="shared" si="65"/>
        <v>35.75</v>
      </c>
      <c r="F309" s="28">
        <v>2.1656784363547309E-2</v>
      </c>
      <c r="H309" s="27">
        <f t="shared" si="66"/>
        <v>35.75</v>
      </c>
      <c r="I309" s="28">
        <v>2.210190171853036E-2</v>
      </c>
      <c r="K309" s="27">
        <f t="shared" si="67"/>
        <v>35.75</v>
      </c>
      <c r="L309" s="28">
        <v>2.2151299932662676E-2</v>
      </c>
      <c r="N309" s="97">
        <f t="shared" si="56"/>
        <v>-0.49398214132315155</v>
      </c>
      <c r="Q309" s="27">
        <f t="shared" si="59"/>
        <v>13.300000000000056</v>
      </c>
      <c r="R309" s="89">
        <v>2.7814339116028139E-2</v>
      </c>
      <c r="T309" s="27">
        <f t="shared" si="60"/>
        <v>13.300000000000056</v>
      </c>
      <c r="U309" s="28">
        <v>2.8178093145715143E-2</v>
      </c>
      <c r="W309" s="27">
        <f t="shared" si="61"/>
        <v>13.300000000000056</v>
      </c>
      <c r="X309" s="28">
        <v>2.8954487361344584E-2</v>
      </c>
      <c r="AA309" s="27">
        <f t="shared" si="62"/>
        <v>13.300000000000056</v>
      </c>
      <c r="AB309" s="28">
        <v>2.7814339116028139E-2</v>
      </c>
      <c r="AD309" s="27">
        <f t="shared" si="63"/>
        <v>13.300000000000056</v>
      </c>
      <c r="AE309" s="28">
        <v>2.7856954728517194E-2</v>
      </c>
      <c r="AG309" s="97">
        <f t="shared" si="57"/>
        <v>-0.42615612489055321</v>
      </c>
      <c r="AJ309" s="27">
        <f t="shared" si="68"/>
        <v>35.75</v>
      </c>
      <c r="AK309" s="28">
        <v>2.7331462734850955E-2</v>
      </c>
      <c r="AM309" s="27">
        <f t="shared" si="69"/>
        <v>35.75</v>
      </c>
      <c r="AN309" s="28" t="e">
        <v>#VALUE!</v>
      </c>
      <c r="AO309" s="28"/>
      <c r="AP309" s="97" t="e">
        <f t="shared" si="58"/>
        <v>#VALUE!</v>
      </c>
    </row>
    <row r="310" spans="2:42" ht="13.2" customHeight="1" x14ac:dyDescent="0.25">
      <c r="B310" s="27">
        <f t="shared" si="64"/>
        <v>35.875</v>
      </c>
      <c r="C310" s="28">
        <v>2.0734206206635998E-2</v>
      </c>
      <c r="E310" s="27">
        <f t="shared" si="65"/>
        <v>35.875</v>
      </c>
      <c r="F310" s="28">
        <v>2.1657980568087036E-2</v>
      </c>
      <c r="H310" s="27">
        <f t="shared" si="66"/>
        <v>35.875</v>
      </c>
      <c r="I310" s="28">
        <v>2.2119781036170426E-2</v>
      </c>
      <c r="K310" s="27">
        <f t="shared" si="67"/>
        <v>35.875</v>
      </c>
      <c r="L310" s="28">
        <v>2.216936387374193E-2</v>
      </c>
      <c r="N310" s="97">
        <f t="shared" si="56"/>
        <v>-0.49582837571504612</v>
      </c>
      <c r="Q310" s="27">
        <f t="shared" si="59"/>
        <v>13.350000000000056</v>
      </c>
      <c r="R310" s="89">
        <v>2.7791104628902077E-2</v>
      </c>
      <c r="T310" s="27">
        <f t="shared" si="60"/>
        <v>13.350000000000056</v>
      </c>
      <c r="U310" s="28">
        <v>2.8130793214272247E-2</v>
      </c>
      <c r="W310" s="27">
        <f t="shared" si="61"/>
        <v>13.350000000000056</v>
      </c>
      <c r="X310" s="28">
        <v>2.8934835967183083E-2</v>
      </c>
      <c r="AA310" s="27">
        <f t="shared" si="62"/>
        <v>13.350000000000056</v>
      </c>
      <c r="AB310" s="28">
        <v>2.7791104628902077E-2</v>
      </c>
      <c r="AD310" s="27">
        <f t="shared" si="63"/>
        <v>13.350000000000056</v>
      </c>
      <c r="AE310" s="28">
        <v>2.7832681346005562E-2</v>
      </c>
      <c r="AG310" s="97">
        <f t="shared" si="57"/>
        <v>-0.41576717103485733</v>
      </c>
      <c r="AJ310" s="27">
        <f t="shared" si="68"/>
        <v>35.875</v>
      </c>
      <c r="AK310" s="28">
        <v>2.7349081113661609E-2</v>
      </c>
      <c r="AM310" s="27">
        <f t="shared" si="69"/>
        <v>35.875</v>
      </c>
      <c r="AN310" s="28" t="e">
        <v>#VALUE!</v>
      </c>
      <c r="AO310" s="28"/>
      <c r="AP310" s="97" t="e">
        <f t="shared" si="58"/>
        <v>#VALUE!</v>
      </c>
    </row>
    <row r="311" spans="2:42" ht="13.2" customHeight="1" x14ac:dyDescent="0.25">
      <c r="B311" s="27">
        <f t="shared" si="64"/>
        <v>36</v>
      </c>
      <c r="C311" s="28">
        <v>2.0755012767949822E-2</v>
      </c>
      <c r="E311" s="27">
        <f t="shared" si="65"/>
        <v>36</v>
      </c>
      <c r="F311" s="28">
        <v>2.1659176772626767E-2</v>
      </c>
      <c r="H311" s="27">
        <f t="shared" si="66"/>
        <v>36</v>
      </c>
      <c r="I311" s="28">
        <v>2.2137660353810495E-2</v>
      </c>
      <c r="K311" s="27">
        <f t="shared" si="67"/>
        <v>36</v>
      </c>
      <c r="L311" s="28">
        <v>2.2187427814821185E-2</v>
      </c>
      <c r="N311" s="97">
        <f t="shared" si="56"/>
        <v>-0.497674610106906</v>
      </c>
      <c r="Q311" s="27">
        <f t="shared" si="59"/>
        <v>13.400000000000057</v>
      </c>
      <c r="R311" s="89">
        <v>2.7767870141776015E-2</v>
      </c>
      <c r="T311" s="27">
        <f t="shared" si="60"/>
        <v>13.400000000000057</v>
      </c>
      <c r="U311" s="28">
        <v>2.8083493282829351E-2</v>
      </c>
      <c r="W311" s="27">
        <f t="shared" si="61"/>
        <v>13.400000000000057</v>
      </c>
      <c r="X311" s="28">
        <v>2.8915184573021582E-2</v>
      </c>
      <c r="AA311" s="27">
        <f t="shared" si="62"/>
        <v>13.400000000000057</v>
      </c>
      <c r="AB311" s="28">
        <v>2.7767870141776015E-2</v>
      </c>
      <c r="AD311" s="27">
        <f t="shared" si="63"/>
        <v>13.400000000000057</v>
      </c>
      <c r="AE311" s="28">
        <v>2.7808407963493934E-2</v>
      </c>
      <c r="AG311" s="97">
        <f t="shared" si="57"/>
        <v>-0.40537821717919614</v>
      </c>
      <c r="AJ311" s="27">
        <f t="shared" si="68"/>
        <v>36</v>
      </c>
      <c r="AK311" s="28">
        <v>2.7366699492472273E-2</v>
      </c>
      <c r="AM311" s="27">
        <f t="shared" si="69"/>
        <v>36</v>
      </c>
      <c r="AN311" s="28" t="e">
        <v>#VALUE!</v>
      </c>
      <c r="AO311" s="28"/>
      <c r="AP311" s="97" t="e">
        <f t="shared" si="58"/>
        <v>#VALUE!</v>
      </c>
    </row>
    <row r="312" spans="2:42" ht="13.2" customHeight="1" x14ac:dyDescent="0.25">
      <c r="B312" s="27">
        <f t="shared" si="64"/>
        <v>36.125</v>
      </c>
      <c r="C312" s="28">
        <v>2.0775816890720559E-2</v>
      </c>
      <c r="E312" s="27">
        <f t="shared" si="65"/>
        <v>36.125</v>
      </c>
      <c r="F312" s="28">
        <v>2.1660372977166494E-2</v>
      </c>
      <c r="H312" s="27">
        <f t="shared" si="66"/>
        <v>36.125</v>
      </c>
      <c r="I312" s="28">
        <v>2.2155539671450567E-2</v>
      </c>
      <c r="K312" s="27">
        <f t="shared" si="67"/>
        <v>36.125</v>
      </c>
      <c r="L312" s="28">
        <v>2.2205491755900437E-2</v>
      </c>
      <c r="N312" s="97">
        <f t="shared" si="56"/>
        <v>-0.49952084449869649</v>
      </c>
      <c r="Q312" s="27">
        <f t="shared" si="59"/>
        <v>13.450000000000058</v>
      </c>
      <c r="R312" s="89">
        <v>2.7744635654649952E-2</v>
      </c>
      <c r="T312" s="27">
        <f t="shared" si="60"/>
        <v>13.450000000000058</v>
      </c>
      <c r="U312" s="28">
        <v>2.8036193351386452E-2</v>
      </c>
      <c r="W312" s="27">
        <f t="shared" si="61"/>
        <v>13.450000000000058</v>
      </c>
      <c r="X312" s="28">
        <v>2.8895533178860081E-2</v>
      </c>
      <c r="AA312" s="27">
        <f t="shared" si="62"/>
        <v>13.450000000000058</v>
      </c>
      <c r="AB312" s="28">
        <v>2.7744635654649952E-2</v>
      </c>
      <c r="AD312" s="27">
        <f t="shared" si="63"/>
        <v>13.450000000000058</v>
      </c>
      <c r="AE312" s="28">
        <v>2.7784134580982302E-2</v>
      </c>
      <c r="AG312" s="97">
        <f t="shared" si="57"/>
        <v>-0.39498926332350026</v>
      </c>
      <c r="AJ312" s="27">
        <f t="shared" si="68"/>
        <v>36.125</v>
      </c>
      <c r="AK312" s="28">
        <v>2.7384317871282933E-2</v>
      </c>
      <c r="AM312" s="27">
        <f t="shared" si="69"/>
        <v>36.125</v>
      </c>
      <c r="AN312" s="28" t="e">
        <v>#VALUE!</v>
      </c>
      <c r="AO312" s="28"/>
      <c r="AP312" s="97" t="e">
        <f t="shared" si="58"/>
        <v>#VALUE!</v>
      </c>
    </row>
    <row r="313" spans="2:42" ht="13.2" customHeight="1" x14ac:dyDescent="0.25">
      <c r="B313" s="27">
        <f t="shared" si="64"/>
        <v>36.25</v>
      </c>
      <c r="C313" s="28">
        <v>2.0796612712671528E-2</v>
      </c>
      <c r="E313" s="27">
        <f t="shared" si="65"/>
        <v>36.25</v>
      </c>
      <c r="F313" s="28">
        <v>2.1661569181706225E-2</v>
      </c>
      <c r="H313" s="27">
        <f t="shared" si="66"/>
        <v>36.25</v>
      </c>
      <c r="I313" s="28">
        <v>2.2173418989090629E-2</v>
      </c>
      <c r="K313" s="27">
        <f t="shared" si="67"/>
        <v>36.25</v>
      </c>
      <c r="L313" s="28">
        <v>2.2223555696979695E-2</v>
      </c>
      <c r="N313" s="97">
        <f t="shared" si="56"/>
        <v>-0.50136707889066046</v>
      </c>
      <c r="Q313" s="27">
        <f t="shared" si="59"/>
        <v>13.500000000000059</v>
      </c>
      <c r="R313" s="89">
        <v>2.7721401167523894E-2</v>
      </c>
      <c r="T313" s="27">
        <f t="shared" si="60"/>
        <v>13.500000000000059</v>
      </c>
      <c r="U313" s="28">
        <v>2.7988893419943556E-2</v>
      </c>
      <c r="W313" s="27">
        <f t="shared" si="61"/>
        <v>13.500000000000059</v>
      </c>
      <c r="X313" s="28">
        <v>2.8875881784698579E-2</v>
      </c>
      <c r="AA313" s="27">
        <f t="shared" si="62"/>
        <v>13.500000000000059</v>
      </c>
      <c r="AB313" s="28">
        <v>2.7721401167523894E-2</v>
      </c>
      <c r="AD313" s="27">
        <f t="shared" si="63"/>
        <v>13.500000000000059</v>
      </c>
      <c r="AE313" s="28">
        <v>2.7759861198470674E-2</v>
      </c>
      <c r="AG313" s="97">
        <f t="shared" si="57"/>
        <v>-0.38460030946780438</v>
      </c>
      <c r="AJ313" s="27">
        <f t="shared" si="68"/>
        <v>36.25</v>
      </c>
      <c r="AK313" s="28">
        <v>2.740193625009359E-2</v>
      </c>
      <c r="AM313" s="27">
        <f t="shared" si="69"/>
        <v>36.25</v>
      </c>
      <c r="AN313" s="28" t="e">
        <v>#VALUE!</v>
      </c>
      <c r="AO313" s="28"/>
      <c r="AP313" s="97" t="e">
        <f t="shared" si="58"/>
        <v>#VALUE!</v>
      </c>
    </row>
    <row r="314" spans="2:42" ht="13.2" customHeight="1" x14ac:dyDescent="0.25">
      <c r="B314" s="27">
        <f t="shared" si="64"/>
        <v>36.375</v>
      </c>
      <c r="C314" s="28">
        <v>2.081739445210715E-2</v>
      </c>
      <c r="E314" s="27">
        <f t="shared" si="65"/>
        <v>36.375</v>
      </c>
      <c r="F314" s="28">
        <v>2.1662765386245952E-2</v>
      </c>
      <c r="H314" s="27">
        <f t="shared" si="66"/>
        <v>36.375</v>
      </c>
      <c r="I314" s="28">
        <v>2.2191298306730698E-2</v>
      </c>
      <c r="K314" s="27">
        <f t="shared" si="67"/>
        <v>36.375</v>
      </c>
      <c r="L314" s="28">
        <v>2.224161963805895E-2</v>
      </c>
      <c r="N314" s="97">
        <f t="shared" si="56"/>
        <v>-0.50321331328252028</v>
      </c>
      <c r="Q314" s="27">
        <f t="shared" si="59"/>
        <v>13.550000000000059</v>
      </c>
      <c r="R314" s="89">
        <v>2.7698166680397832E-2</v>
      </c>
      <c r="T314" s="27">
        <f t="shared" si="60"/>
        <v>13.550000000000059</v>
      </c>
      <c r="U314" s="28">
        <v>2.7941593488500661E-2</v>
      </c>
      <c r="W314" s="27">
        <f t="shared" si="61"/>
        <v>13.550000000000059</v>
      </c>
      <c r="X314" s="28">
        <v>2.8856230390537078E-2</v>
      </c>
      <c r="AA314" s="27">
        <f t="shared" si="62"/>
        <v>13.550000000000059</v>
      </c>
      <c r="AB314" s="28">
        <v>2.7698166680397832E-2</v>
      </c>
      <c r="AD314" s="27">
        <f t="shared" si="63"/>
        <v>13.550000000000059</v>
      </c>
      <c r="AE314" s="28">
        <v>2.7735587815959042E-2</v>
      </c>
      <c r="AG314" s="97">
        <f t="shared" si="57"/>
        <v>-0.3742113556121085</v>
      </c>
      <c r="AJ314" s="27">
        <f t="shared" si="68"/>
        <v>36.375</v>
      </c>
      <c r="AK314" s="28">
        <v>2.7419554628904247E-2</v>
      </c>
      <c r="AM314" s="27">
        <f t="shared" si="69"/>
        <v>36.375</v>
      </c>
      <c r="AN314" s="28" t="e">
        <v>#VALUE!</v>
      </c>
      <c r="AO314" s="28"/>
      <c r="AP314" s="97" t="e">
        <f t="shared" si="58"/>
        <v>#VALUE!</v>
      </c>
    </row>
    <row r="315" spans="2:42" ht="13.2" customHeight="1" x14ac:dyDescent="0.25">
      <c r="B315" s="27">
        <f t="shared" si="64"/>
        <v>36.5</v>
      </c>
      <c r="C315" s="28">
        <v>2.0838156406533175E-2</v>
      </c>
      <c r="E315" s="27">
        <f t="shared" si="65"/>
        <v>36.5</v>
      </c>
      <c r="F315" s="28">
        <v>2.1663961590785683E-2</v>
      </c>
      <c r="H315" s="27">
        <f t="shared" si="66"/>
        <v>36.5</v>
      </c>
      <c r="I315" s="28">
        <v>2.2209177624370764E-2</v>
      </c>
      <c r="K315" s="27">
        <f t="shared" si="67"/>
        <v>36.5</v>
      </c>
      <c r="L315" s="28">
        <v>2.2259683579138208E-2</v>
      </c>
      <c r="N315" s="97">
        <f t="shared" si="56"/>
        <v>-0.5050595476744496</v>
      </c>
      <c r="Q315" s="27">
        <f t="shared" si="59"/>
        <v>13.60000000000006</v>
      </c>
      <c r="R315" s="89">
        <v>2.7674932193271769E-2</v>
      </c>
      <c r="T315" s="27">
        <f t="shared" si="60"/>
        <v>13.60000000000006</v>
      </c>
      <c r="U315" s="28">
        <v>2.7894293557057765E-2</v>
      </c>
      <c r="W315" s="27">
        <f t="shared" si="61"/>
        <v>13.60000000000006</v>
      </c>
      <c r="X315" s="28">
        <v>2.8836578996375577E-2</v>
      </c>
      <c r="AA315" s="27">
        <f t="shared" si="62"/>
        <v>13.60000000000006</v>
      </c>
      <c r="AB315" s="28">
        <v>2.7674932193271769E-2</v>
      </c>
      <c r="AD315" s="27">
        <f t="shared" si="63"/>
        <v>13.60000000000006</v>
      </c>
      <c r="AE315" s="28">
        <v>2.7711314433447414E-2</v>
      </c>
      <c r="AG315" s="97">
        <f t="shared" si="57"/>
        <v>-0.36382240175644731</v>
      </c>
      <c r="AJ315" s="27">
        <f t="shared" si="68"/>
        <v>36.5</v>
      </c>
      <c r="AK315" s="28">
        <v>2.7437173007714907E-2</v>
      </c>
      <c r="AM315" s="27">
        <f t="shared" si="69"/>
        <v>36.5</v>
      </c>
      <c r="AN315" s="28" t="e">
        <v>#VALUE!</v>
      </c>
      <c r="AO315" s="28"/>
      <c r="AP315" s="97" t="e">
        <f t="shared" si="58"/>
        <v>#VALUE!</v>
      </c>
    </row>
    <row r="316" spans="2:42" ht="13.2" customHeight="1" x14ac:dyDescent="0.25">
      <c r="B316" s="27">
        <f t="shared" si="64"/>
        <v>36.625</v>
      </c>
      <c r="C316" s="28">
        <v>2.0858892951305094E-2</v>
      </c>
      <c r="E316" s="27">
        <f t="shared" si="65"/>
        <v>36.625</v>
      </c>
      <c r="F316" s="28">
        <v>2.1665157795325411E-2</v>
      </c>
      <c r="H316" s="27">
        <f t="shared" si="66"/>
        <v>36.625</v>
      </c>
      <c r="I316" s="28">
        <v>2.2227056942010836E-2</v>
      </c>
      <c r="K316" s="27">
        <f t="shared" si="67"/>
        <v>36.625</v>
      </c>
      <c r="L316" s="28">
        <v>2.2277747520217463E-2</v>
      </c>
      <c r="N316" s="97">
        <f t="shared" si="56"/>
        <v>-0.50690578206627479</v>
      </c>
      <c r="Q316" s="27">
        <f t="shared" si="59"/>
        <v>13.650000000000061</v>
      </c>
      <c r="R316" s="89">
        <v>2.7651697706145707E-2</v>
      </c>
      <c r="T316" s="27">
        <f t="shared" si="60"/>
        <v>13.650000000000061</v>
      </c>
      <c r="U316" s="28">
        <v>2.7846993625614866E-2</v>
      </c>
      <c r="W316" s="27">
        <f t="shared" si="61"/>
        <v>13.650000000000061</v>
      </c>
      <c r="X316" s="28">
        <v>2.8816927602214076E-2</v>
      </c>
      <c r="AA316" s="27">
        <f t="shared" si="62"/>
        <v>13.650000000000061</v>
      </c>
      <c r="AB316" s="28">
        <v>2.7651697706145707E-2</v>
      </c>
      <c r="AD316" s="27">
        <f t="shared" si="63"/>
        <v>13.650000000000061</v>
      </c>
      <c r="AE316" s="28">
        <v>2.7687041050935782E-2</v>
      </c>
      <c r="AG316" s="97">
        <f t="shared" si="57"/>
        <v>-0.35343344790075143</v>
      </c>
      <c r="AJ316" s="27">
        <f t="shared" si="68"/>
        <v>36.625</v>
      </c>
      <c r="AK316" s="28">
        <v>2.7454791386525568E-2</v>
      </c>
      <c r="AM316" s="27">
        <f t="shared" si="69"/>
        <v>36.625</v>
      </c>
      <c r="AN316" s="28" t="e">
        <v>#VALUE!</v>
      </c>
      <c r="AO316" s="28"/>
      <c r="AP316" s="97" t="e">
        <f t="shared" si="58"/>
        <v>#VALUE!</v>
      </c>
    </row>
    <row r="317" spans="2:42" ht="13.2" customHeight="1" x14ac:dyDescent="0.25">
      <c r="B317" s="27">
        <f t="shared" si="64"/>
        <v>36.75</v>
      </c>
      <c r="C317" s="28">
        <v>2.0879598538304182E-2</v>
      </c>
      <c r="E317" s="27">
        <f t="shared" si="65"/>
        <v>36.75</v>
      </c>
      <c r="F317" s="28">
        <v>2.1666353999865141E-2</v>
      </c>
      <c r="H317" s="27">
        <f t="shared" si="66"/>
        <v>36.75</v>
      </c>
      <c r="I317" s="28">
        <v>2.2244936259650898E-2</v>
      </c>
      <c r="K317" s="27">
        <f t="shared" si="67"/>
        <v>36.75</v>
      </c>
      <c r="L317" s="28">
        <v>2.2295811461296718E-2</v>
      </c>
      <c r="N317" s="97">
        <f t="shared" si="56"/>
        <v>-0.508752016458204</v>
      </c>
      <c r="Q317" s="27">
        <f t="shared" si="59"/>
        <v>13.700000000000061</v>
      </c>
      <c r="R317" s="89">
        <v>2.7628463219019649E-2</v>
      </c>
      <c r="T317" s="27">
        <f t="shared" si="60"/>
        <v>13.700000000000061</v>
      </c>
      <c r="U317" s="28">
        <v>2.779969369417197E-2</v>
      </c>
      <c r="W317" s="27">
        <f t="shared" si="61"/>
        <v>13.700000000000061</v>
      </c>
      <c r="X317" s="28">
        <v>2.8797276208052575E-2</v>
      </c>
      <c r="AA317" s="27">
        <f t="shared" si="62"/>
        <v>13.700000000000061</v>
      </c>
      <c r="AB317" s="28">
        <v>2.7628463219019649E-2</v>
      </c>
      <c r="AD317" s="27">
        <f t="shared" si="63"/>
        <v>13.700000000000061</v>
      </c>
      <c r="AE317" s="28">
        <v>2.7662767668424154E-2</v>
      </c>
      <c r="AG317" s="97">
        <f t="shared" si="57"/>
        <v>-0.34304449404505555</v>
      </c>
      <c r="AJ317" s="27">
        <f t="shared" si="68"/>
        <v>36.75</v>
      </c>
      <c r="AK317" s="28">
        <v>2.7472409765336225E-2</v>
      </c>
      <c r="AM317" s="27">
        <f t="shared" si="69"/>
        <v>36.75</v>
      </c>
      <c r="AN317" s="28" t="e">
        <v>#VALUE!</v>
      </c>
      <c r="AO317" s="28"/>
      <c r="AP317" s="97" t="e">
        <f t="shared" si="58"/>
        <v>#VALUE!</v>
      </c>
    </row>
    <row r="318" spans="2:42" ht="13.2" customHeight="1" x14ac:dyDescent="0.25">
      <c r="B318" s="27">
        <f t="shared" si="64"/>
        <v>36.875</v>
      </c>
      <c r="C318" s="28">
        <v>2.0900267694640429E-2</v>
      </c>
      <c r="E318" s="27">
        <f t="shared" si="65"/>
        <v>36.875</v>
      </c>
      <c r="F318" s="28">
        <v>2.1667550204404869E-2</v>
      </c>
      <c r="H318" s="27">
        <f t="shared" si="66"/>
        <v>36.875</v>
      </c>
      <c r="I318" s="28">
        <v>2.2262815577290967E-2</v>
      </c>
      <c r="K318" s="27">
        <f t="shared" si="67"/>
        <v>36.875</v>
      </c>
      <c r="L318" s="28">
        <v>2.231387540237597E-2</v>
      </c>
      <c r="N318" s="97">
        <f t="shared" si="56"/>
        <v>-0.5105982508500293</v>
      </c>
      <c r="Q318" s="27">
        <f t="shared" si="59"/>
        <v>13.750000000000062</v>
      </c>
      <c r="R318" s="89">
        <v>2.7605228731893586E-2</v>
      </c>
      <c r="T318" s="27">
        <f t="shared" si="60"/>
        <v>13.750000000000062</v>
      </c>
      <c r="U318" s="28">
        <v>2.7752393762729075E-2</v>
      </c>
      <c r="W318" s="27">
        <f t="shared" si="61"/>
        <v>13.750000000000062</v>
      </c>
      <c r="X318" s="28">
        <v>2.8777624813891074E-2</v>
      </c>
      <c r="AA318" s="27">
        <f t="shared" si="62"/>
        <v>13.750000000000062</v>
      </c>
      <c r="AB318" s="28">
        <v>2.7605228731893586E-2</v>
      </c>
      <c r="AD318" s="27">
        <f t="shared" si="63"/>
        <v>13.750000000000062</v>
      </c>
      <c r="AE318" s="28">
        <v>2.7638494285912522E-2</v>
      </c>
      <c r="AG318" s="97">
        <f t="shared" si="57"/>
        <v>-0.33265554018935967</v>
      </c>
      <c r="AJ318" s="27">
        <f t="shared" si="68"/>
        <v>36.875</v>
      </c>
      <c r="AK318" s="28">
        <v>2.7490028144146885E-2</v>
      </c>
      <c r="AM318" s="27">
        <f t="shared" si="69"/>
        <v>36.875</v>
      </c>
      <c r="AN318" s="28" t="e">
        <v>#VALUE!</v>
      </c>
      <c r="AO318" s="28"/>
      <c r="AP318" s="97" t="e">
        <f t="shared" si="58"/>
        <v>#VALUE!</v>
      </c>
    </row>
    <row r="319" spans="2:42" ht="13.2" customHeight="1" x14ac:dyDescent="0.25">
      <c r="B319" s="27">
        <f t="shared" si="64"/>
        <v>37</v>
      </c>
      <c r="C319" s="28">
        <v>2.0920895021381822E-2</v>
      </c>
      <c r="E319" s="27">
        <f t="shared" si="65"/>
        <v>37</v>
      </c>
      <c r="F319" s="28">
        <v>2.16687464089446E-2</v>
      </c>
      <c r="H319" s="27">
        <f t="shared" si="66"/>
        <v>37</v>
      </c>
      <c r="I319" s="28">
        <v>2.2280694894931036E-2</v>
      </c>
      <c r="K319" s="27">
        <f t="shared" si="67"/>
        <v>37</v>
      </c>
      <c r="L319" s="28">
        <v>2.2331939343455228E-2</v>
      </c>
      <c r="N319" s="97">
        <f t="shared" si="56"/>
        <v>-0.51244448524192387</v>
      </c>
      <c r="Q319" s="27">
        <f t="shared" si="59"/>
        <v>13.800000000000063</v>
      </c>
      <c r="R319" s="89">
        <v>2.7581994244767524E-2</v>
      </c>
      <c r="T319" s="27">
        <f t="shared" si="60"/>
        <v>13.800000000000063</v>
      </c>
      <c r="U319" s="28">
        <v>2.7705093831286179E-2</v>
      </c>
      <c r="W319" s="27">
        <f t="shared" si="61"/>
        <v>13.800000000000063</v>
      </c>
      <c r="X319" s="28">
        <v>2.8757973419729573E-2</v>
      </c>
      <c r="AA319" s="27">
        <f t="shared" si="62"/>
        <v>13.800000000000063</v>
      </c>
      <c r="AB319" s="28">
        <v>2.7581994244767524E-2</v>
      </c>
      <c r="AD319" s="27">
        <f t="shared" si="63"/>
        <v>13.800000000000063</v>
      </c>
      <c r="AE319" s="28">
        <v>2.7614220903400894E-2</v>
      </c>
      <c r="AG319" s="97">
        <f t="shared" si="57"/>
        <v>-0.32226658633369848</v>
      </c>
      <c r="AJ319" s="27">
        <f t="shared" si="68"/>
        <v>37</v>
      </c>
      <c r="AK319" s="28">
        <v>2.7507646522957546E-2</v>
      </c>
      <c r="AM319" s="27">
        <f t="shared" si="69"/>
        <v>37</v>
      </c>
      <c r="AN319" s="28" t="e">
        <v>#VALUE!</v>
      </c>
      <c r="AO319" s="28"/>
      <c r="AP319" s="97" t="e">
        <f t="shared" si="58"/>
        <v>#VALUE!</v>
      </c>
    </row>
    <row r="320" spans="2:42" ht="13.2" customHeight="1" x14ac:dyDescent="0.25">
      <c r="B320" s="27">
        <f t="shared" si="64"/>
        <v>37.125</v>
      </c>
      <c r="C320" s="28">
        <v>2.0941475192309201E-2</v>
      </c>
      <c r="E320" s="27">
        <f t="shared" si="65"/>
        <v>37.125</v>
      </c>
      <c r="F320" s="28">
        <v>2.1669942613484327E-2</v>
      </c>
      <c r="H320" s="27">
        <f t="shared" si="66"/>
        <v>37.125</v>
      </c>
      <c r="I320" s="28">
        <v>2.2298574212571105E-2</v>
      </c>
      <c r="K320" s="27">
        <f t="shared" si="67"/>
        <v>37.125</v>
      </c>
      <c r="L320" s="28">
        <v>2.2350003284534486E-2</v>
      </c>
      <c r="N320" s="97">
        <f t="shared" si="56"/>
        <v>-0.51429071963381845</v>
      </c>
      <c r="Q320" s="27">
        <f t="shared" si="59"/>
        <v>13.850000000000064</v>
      </c>
      <c r="R320" s="89">
        <v>2.7558759757641462E-2</v>
      </c>
      <c r="T320" s="27">
        <f t="shared" si="60"/>
        <v>13.850000000000064</v>
      </c>
      <c r="U320" s="28">
        <v>2.7657793899843283E-2</v>
      </c>
      <c r="W320" s="27">
        <f t="shared" si="61"/>
        <v>13.850000000000064</v>
      </c>
      <c r="X320" s="28">
        <v>2.8738322025568072E-2</v>
      </c>
      <c r="AA320" s="27">
        <f t="shared" si="62"/>
        <v>13.850000000000064</v>
      </c>
      <c r="AB320" s="28">
        <v>2.7558759757641462E-2</v>
      </c>
      <c r="AD320" s="27">
        <f t="shared" si="63"/>
        <v>13.850000000000064</v>
      </c>
      <c r="AE320" s="28">
        <v>2.7589947520889262E-2</v>
      </c>
      <c r="AG320" s="97">
        <f t="shared" si="57"/>
        <v>-0.3118776324780026</v>
      </c>
      <c r="AJ320" s="27">
        <f t="shared" si="68"/>
        <v>37.125</v>
      </c>
      <c r="AK320" s="28">
        <v>2.7525264901768202E-2</v>
      </c>
      <c r="AM320" s="27">
        <f t="shared" si="69"/>
        <v>37.125</v>
      </c>
      <c r="AN320" s="28" t="e">
        <v>#VALUE!</v>
      </c>
      <c r="AO320" s="28"/>
      <c r="AP320" s="97" t="e">
        <f t="shared" si="58"/>
        <v>#VALUE!</v>
      </c>
    </row>
    <row r="321" spans="2:42" ht="13.2" customHeight="1" x14ac:dyDescent="0.25">
      <c r="B321" s="27">
        <f t="shared" si="64"/>
        <v>37.25</v>
      </c>
      <c r="C321" s="28">
        <v>2.0962002952696315E-2</v>
      </c>
      <c r="E321" s="27">
        <f t="shared" si="65"/>
        <v>37.25</v>
      </c>
      <c r="F321" s="28">
        <v>2.1671138818024058E-2</v>
      </c>
      <c r="H321" s="27">
        <f t="shared" si="66"/>
        <v>37.25</v>
      </c>
      <c r="I321" s="28">
        <v>2.231645353021117E-2</v>
      </c>
      <c r="K321" s="27">
        <f t="shared" si="67"/>
        <v>37.25</v>
      </c>
      <c r="L321" s="28">
        <v>2.2368067225613741E-2</v>
      </c>
      <c r="N321" s="97">
        <f t="shared" si="56"/>
        <v>-0.51613695402571302</v>
      </c>
      <c r="Q321" s="27">
        <f t="shared" si="59"/>
        <v>13.900000000000064</v>
      </c>
      <c r="R321" s="89">
        <v>2.7535525270515403E-2</v>
      </c>
      <c r="T321" s="27">
        <f t="shared" si="60"/>
        <v>13.900000000000064</v>
      </c>
      <c r="U321" s="28">
        <v>2.7610493968400387E-2</v>
      </c>
      <c r="W321" s="27">
        <f t="shared" si="61"/>
        <v>13.900000000000064</v>
      </c>
      <c r="X321" s="28">
        <v>2.8718670631406568E-2</v>
      </c>
      <c r="AA321" s="27">
        <f t="shared" si="62"/>
        <v>13.900000000000064</v>
      </c>
      <c r="AB321" s="28">
        <v>2.7535525270515403E-2</v>
      </c>
      <c r="AD321" s="27">
        <f t="shared" si="63"/>
        <v>13.900000000000064</v>
      </c>
      <c r="AE321" s="28">
        <v>2.7565674138377634E-2</v>
      </c>
      <c r="AG321" s="97">
        <f t="shared" si="57"/>
        <v>-0.30148867862230672</v>
      </c>
      <c r="AJ321" s="27">
        <f t="shared" si="68"/>
        <v>37.25</v>
      </c>
      <c r="AK321" s="28">
        <v>2.7542883280578863E-2</v>
      </c>
      <c r="AM321" s="27">
        <f t="shared" si="69"/>
        <v>37.25</v>
      </c>
      <c r="AN321" s="28" t="e">
        <v>#VALUE!</v>
      </c>
      <c r="AO321" s="28"/>
      <c r="AP321" s="97" t="e">
        <f t="shared" si="58"/>
        <v>#VALUE!</v>
      </c>
    </row>
    <row r="322" spans="2:42" ht="13.2" customHeight="1" x14ac:dyDescent="0.25">
      <c r="B322" s="27">
        <f t="shared" si="64"/>
        <v>37.375</v>
      </c>
      <c r="C322" s="28">
        <v>2.0982473118114242E-2</v>
      </c>
      <c r="E322" s="27">
        <f t="shared" si="65"/>
        <v>37.375</v>
      </c>
      <c r="F322" s="28">
        <v>2.1672335022563785E-2</v>
      </c>
      <c r="H322" s="27">
        <f t="shared" si="66"/>
        <v>37.375</v>
      </c>
      <c r="I322" s="28">
        <v>2.2334332847851239E-2</v>
      </c>
      <c r="K322" s="27">
        <f t="shared" si="67"/>
        <v>37.375</v>
      </c>
      <c r="L322" s="28">
        <v>2.2386131166692996E-2</v>
      </c>
      <c r="N322" s="97">
        <f t="shared" si="56"/>
        <v>-0.51798318841757285</v>
      </c>
      <c r="Q322" s="27">
        <f t="shared" si="59"/>
        <v>13.950000000000065</v>
      </c>
      <c r="R322" s="89">
        <v>2.7512290783389341E-2</v>
      </c>
      <c r="T322" s="27">
        <f t="shared" si="60"/>
        <v>13.950000000000065</v>
      </c>
      <c r="U322" s="28">
        <v>2.7563194036957488E-2</v>
      </c>
      <c r="W322" s="27">
        <f t="shared" si="61"/>
        <v>13.950000000000065</v>
      </c>
      <c r="X322" s="28">
        <v>2.8699019237245067E-2</v>
      </c>
      <c r="AA322" s="27">
        <f t="shared" si="62"/>
        <v>13.950000000000065</v>
      </c>
      <c r="AB322" s="28">
        <v>2.7512290783389341E-2</v>
      </c>
      <c r="AD322" s="27">
        <f t="shared" si="63"/>
        <v>13.950000000000065</v>
      </c>
      <c r="AE322" s="28">
        <v>2.7541400755866002E-2</v>
      </c>
      <c r="AG322" s="97">
        <f t="shared" si="57"/>
        <v>-0.29109972476661083</v>
      </c>
      <c r="AJ322" s="27">
        <f t="shared" si="68"/>
        <v>37.375</v>
      </c>
      <c r="AK322" s="28">
        <v>2.7560501659389516E-2</v>
      </c>
      <c r="AM322" s="27">
        <f t="shared" si="69"/>
        <v>37.375</v>
      </c>
      <c r="AN322" s="28" t="e">
        <v>#VALUE!</v>
      </c>
      <c r="AO322" s="28"/>
      <c r="AP322" s="97" t="e">
        <f t="shared" si="58"/>
        <v>#VALUE!</v>
      </c>
    </row>
    <row r="323" spans="2:42" ht="13.2" customHeight="1" x14ac:dyDescent="0.25">
      <c r="B323" s="27">
        <f t="shared" si="64"/>
        <v>37.5</v>
      </c>
      <c r="C323" s="28">
        <v>2.1002880573259764E-2</v>
      </c>
      <c r="E323" s="27">
        <f t="shared" si="65"/>
        <v>37.5</v>
      </c>
      <c r="F323" s="28">
        <v>2.1673531227103512E-2</v>
      </c>
      <c r="H323" s="27">
        <f t="shared" si="66"/>
        <v>37.5</v>
      </c>
      <c r="I323" s="28">
        <v>2.2352212165491301E-2</v>
      </c>
      <c r="K323" s="27">
        <f t="shared" si="67"/>
        <v>37.5</v>
      </c>
      <c r="L323" s="28">
        <v>2.2404195107772251E-2</v>
      </c>
      <c r="N323" s="97">
        <f t="shared" si="56"/>
        <v>-0.51982942280950217</v>
      </c>
      <c r="Q323" s="27">
        <f t="shared" si="59"/>
        <v>14.000000000000066</v>
      </c>
      <c r="R323" s="89">
        <v>2.7489056296263279E-2</v>
      </c>
      <c r="T323" s="27">
        <f t="shared" si="60"/>
        <v>14.000000000000066</v>
      </c>
      <c r="U323" s="28">
        <v>2.7515894105514593E-2</v>
      </c>
      <c r="W323" s="27">
        <f t="shared" si="61"/>
        <v>14.000000000000066</v>
      </c>
      <c r="X323" s="28">
        <v>2.8679367843083566E-2</v>
      </c>
      <c r="AA323" s="27">
        <f t="shared" si="62"/>
        <v>14.000000000000066</v>
      </c>
      <c r="AB323" s="28">
        <v>2.7489056296263279E-2</v>
      </c>
      <c r="AD323" s="27">
        <f t="shared" si="63"/>
        <v>14.000000000000066</v>
      </c>
      <c r="AE323" s="28">
        <v>2.7517127373354374E-2</v>
      </c>
      <c r="AG323" s="97">
        <f t="shared" si="57"/>
        <v>-0.28071077091094965</v>
      </c>
      <c r="AJ323" s="27">
        <f t="shared" si="68"/>
        <v>37.5</v>
      </c>
      <c r="AK323" s="28">
        <v>2.7578120038200177E-2</v>
      </c>
      <c r="AM323" s="27">
        <f t="shared" si="69"/>
        <v>37.5</v>
      </c>
      <c r="AN323" s="28" t="e">
        <v>#VALUE!</v>
      </c>
      <c r="AO323" s="28"/>
      <c r="AP323" s="97" t="e">
        <f t="shared" si="58"/>
        <v>#VALUE!</v>
      </c>
    </row>
    <row r="324" spans="2:42" ht="13.2" customHeight="1" x14ac:dyDescent="0.25">
      <c r="B324" s="27">
        <f t="shared" si="64"/>
        <v>37.625</v>
      </c>
      <c r="C324" s="28">
        <v>2.1023220270807143E-2</v>
      </c>
      <c r="E324" s="27">
        <f t="shared" si="65"/>
        <v>37.625</v>
      </c>
      <c r="F324" s="28">
        <v>2.1674727431643243E-2</v>
      </c>
      <c r="H324" s="27">
        <f t="shared" si="66"/>
        <v>37.625</v>
      </c>
      <c r="I324" s="28">
        <v>2.237009148313137E-2</v>
      </c>
      <c r="K324" s="27">
        <f t="shared" si="67"/>
        <v>37.625</v>
      </c>
      <c r="L324" s="28">
        <v>2.2422259048851503E-2</v>
      </c>
      <c r="N324" s="97">
        <f t="shared" si="56"/>
        <v>-0.52167565720132725</v>
      </c>
      <c r="Q324" s="27">
        <f t="shared" si="59"/>
        <v>14.050000000000066</v>
      </c>
      <c r="R324" s="89">
        <v>2.7465821809137217E-2</v>
      </c>
      <c r="T324" s="27">
        <f t="shared" si="60"/>
        <v>14.050000000000066</v>
      </c>
      <c r="U324" s="28">
        <v>2.7468594174071697E-2</v>
      </c>
      <c r="W324" s="27">
        <f t="shared" si="61"/>
        <v>14.050000000000066</v>
      </c>
      <c r="X324" s="28">
        <v>2.8659716448922064E-2</v>
      </c>
      <c r="AA324" s="27">
        <f t="shared" si="62"/>
        <v>14.050000000000066</v>
      </c>
      <c r="AB324" s="28">
        <v>2.7465821809137217E-2</v>
      </c>
      <c r="AD324" s="27">
        <f t="shared" si="63"/>
        <v>14.050000000000066</v>
      </c>
      <c r="AE324" s="28">
        <v>2.7492853990842746E-2</v>
      </c>
      <c r="AG324" s="97">
        <f t="shared" si="57"/>
        <v>-0.27032181705528846</v>
      </c>
      <c r="AJ324" s="27">
        <f t="shared" si="68"/>
        <v>37.625</v>
      </c>
      <c r="AK324" s="28">
        <v>2.7595738417010837E-2</v>
      </c>
      <c r="AM324" s="27">
        <f t="shared" si="69"/>
        <v>37.625</v>
      </c>
      <c r="AN324" s="28" t="e">
        <v>#VALUE!</v>
      </c>
      <c r="AO324" s="28"/>
      <c r="AP324" s="97" t="e">
        <f t="shared" si="58"/>
        <v>#VALUE!</v>
      </c>
    </row>
    <row r="325" spans="2:42" ht="13.2" customHeight="1" x14ac:dyDescent="0.25">
      <c r="B325" s="27">
        <f t="shared" si="64"/>
        <v>37.75</v>
      </c>
      <c r="C325" s="28">
        <v>2.1043487230282612E-2</v>
      </c>
      <c r="E325" s="27">
        <f t="shared" si="65"/>
        <v>37.75</v>
      </c>
      <c r="F325" s="28">
        <v>2.1675923636182971E-2</v>
      </c>
      <c r="H325" s="27">
        <f t="shared" si="66"/>
        <v>37.75</v>
      </c>
      <c r="I325" s="28">
        <v>2.2387970800771439E-2</v>
      </c>
      <c r="K325" s="27">
        <f t="shared" si="67"/>
        <v>37.75</v>
      </c>
      <c r="L325" s="28">
        <v>2.2440322989930761E-2</v>
      </c>
      <c r="N325" s="97">
        <f t="shared" si="56"/>
        <v>-0.52352189159322182</v>
      </c>
      <c r="Q325" s="27">
        <f t="shared" si="59"/>
        <v>14.100000000000067</v>
      </c>
      <c r="R325" s="89">
        <v>2.7442587322011158E-2</v>
      </c>
      <c r="T325" s="27">
        <f t="shared" si="60"/>
        <v>14.100000000000067</v>
      </c>
      <c r="U325" s="28">
        <v>2.7421294242628801E-2</v>
      </c>
      <c r="W325" s="27">
        <f t="shared" si="61"/>
        <v>14.100000000000067</v>
      </c>
      <c r="X325" s="28">
        <v>2.8640065054760563E-2</v>
      </c>
      <c r="AA325" s="27">
        <f t="shared" si="62"/>
        <v>14.100000000000067</v>
      </c>
      <c r="AB325" s="28">
        <v>2.7442587322011158E-2</v>
      </c>
      <c r="AD325" s="27">
        <f t="shared" si="63"/>
        <v>14.100000000000067</v>
      </c>
      <c r="AE325" s="28">
        <v>2.7468580608331114E-2</v>
      </c>
      <c r="AG325" s="97">
        <f t="shared" si="57"/>
        <v>-0.25993286319955788</v>
      </c>
      <c r="AJ325" s="27">
        <f t="shared" si="68"/>
        <v>37.75</v>
      </c>
      <c r="AK325" s="28">
        <v>2.7613356795821498E-2</v>
      </c>
      <c r="AM325" s="27">
        <f t="shared" si="69"/>
        <v>37.75</v>
      </c>
      <c r="AN325" s="28" t="e">
        <v>#VALUE!</v>
      </c>
      <c r="AO325" s="28"/>
      <c r="AP325" s="97" t="e">
        <f t="shared" si="58"/>
        <v>#VALUE!</v>
      </c>
    </row>
    <row r="326" spans="2:42" ht="13.2" customHeight="1" x14ac:dyDescent="0.25">
      <c r="B326" s="27">
        <f t="shared" si="64"/>
        <v>37.875</v>
      </c>
      <c r="C326" s="28">
        <v>2.106367653696125E-2</v>
      </c>
      <c r="E326" s="27">
        <f t="shared" si="65"/>
        <v>37.875</v>
      </c>
      <c r="F326" s="28">
        <v>2.1677119840722701E-2</v>
      </c>
      <c r="H326" s="27">
        <f t="shared" si="66"/>
        <v>37.875</v>
      </c>
      <c r="I326" s="28">
        <v>2.2405850118411504E-2</v>
      </c>
      <c r="K326" s="27">
        <f t="shared" si="67"/>
        <v>37.875</v>
      </c>
      <c r="L326" s="28">
        <v>2.2458386931010016E-2</v>
      </c>
      <c r="N326" s="97">
        <f t="shared" si="56"/>
        <v>-0.5253681259851164</v>
      </c>
      <c r="Q326" s="27">
        <f t="shared" si="59"/>
        <v>14.150000000000068</v>
      </c>
      <c r="R326" s="89">
        <v>2.7419352834885096E-2</v>
      </c>
      <c r="T326" s="27">
        <f t="shared" si="60"/>
        <v>14.150000000000068</v>
      </c>
      <c r="U326" s="28">
        <v>2.7373994311185902E-2</v>
      </c>
      <c r="W326" s="27">
        <f t="shared" si="61"/>
        <v>14.150000000000068</v>
      </c>
      <c r="X326" s="28">
        <v>2.8620413660599062E-2</v>
      </c>
      <c r="AA326" s="27">
        <f t="shared" si="62"/>
        <v>14.150000000000068</v>
      </c>
      <c r="AB326" s="28">
        <v>2.7419352834885096E-2</v>
      </c>
      <c r="AD326" s="27">
        <f t="shared" si="63"/>
        <v>14.150000000000068</v>
      </c>
      <c r="AE326" s="28">
        <v>2.7444307225819486E-2</v>
      </c>
      <c r="AG326" s="97">
        <f t="shared" si="57"/>
        <v>-0.2495439093438967</v>
      </c>
      <c r="AJ326" s="27">
        <f t="shared" si="68"/>
        <v>37.875</v>
      </c>
      <c r="AK326" s="28">
        <v>2.7630975174632158E-2</v>
      </c>
      <c r="AM326" s="27">
        <f t="shared" si="69"/>
        <v>37.875</v>
      </c>
      <c r="AN326" s="28" t="e">
        <v>#VALUE!</v>
      </c>
      <c r="AO326" s="28"/>
      <c r="AP326" s="97" t="e">
        <f t="shared" si="58"/>
        <v>#VALUE!</v>
      </c>
    </row>
    <row r="327" spans="2:42" ht="13.2" customHeight="1" x14ac:dyDescent="0.25">
      <c r="B327" s="27">
        <f t="shared" si="64"/>
        <v>38</v>
      </c>
      <c r="C327" s="28">
        <v>2.1083783340785558E-2</v>
      </c>
      <c r="E327" s="27">
        <f t="shared" si="65"/>
        <v>38</v>
      </c>
      <c r="F327" s="28">
        <v>2.1678316045262429E-2</v>
      </c>
      <c r="H327" s="27">
        <f t="shared" si="66"/>
        <v>38</v>
      </c>
      <c r="I327" s="28">
        <v>2.2423729436051573E-2</v>
      </c>
      <c r="K327" s="27">
        <f t="shared" si="67"/>
        <v>38</v>
      </c>
      <c r="L327" s="28">
        <v>2.2476450872089274E-2</v>
      </c>
      <c r="N327" s="97">
        <f t="shared" si="56"/>
        <v>-0.52721436037701097</v>
      </c>
      <c r="Q327" s="27">
        <f t="shared" si="59"/>
        <v>14.200000000000069</v>
      </c>
      <c r="R327" s="89">
        <v>2.7396118347759034E-2</v>
      </c>
      <c r="T327" s="27">
        <f t="shared" si="60"/>
        <v>14.200000000000069</v>
      </c>
      <c r="U327" s="28">
        <v>2.7326694379743006E-2</v>
      </c>
      <c r="W327" s="27">
        <f t="shared" si="61"/>
        <v>14.200000000000069</v>
      </c>
      <c r="X327" s="28">
        <v>2.8600762266437561E-2</v>
      </c>
      <c r="AA327" s="27">
        <f t="shared" si="62"/>
        <v>14.200000000000069</v>
      </c>
      <c r="AB327" s="28">
        <v>2.7396118347759034E-2</v>
      </c>
      <c r="AD327" s="27">
        <f t="shared" si="63"/>
        <v>14.200000000000069</v>
      </c>
      <c r="AE327" s="28">
        <v>2.7420033843307854E-2</v>
      </c>
      <c r="AG327" s="97">
        <f t="shared" si="57"/>
        <v>-0.23915495548820082</v>
      </c>
      <c r="AJ327" s="27">
        <f t="shared" si="68"/>
        <v>38</v>
      </c>
      <c r="AK327" s="28">
        <v>2.7648593553442818E-2</v>
      </c>
      <c r="AM327" s="27">
        <f t="shared" si="69"/>
        <v>38</v>
      </c>
      <c r="AN327" s="28" t="e">
        <v>#VALUE!</v>
      </c>
      <c r="AO327" s="28"/>
      <c r="AP327" s="97" t="e">
        <f t="shared" si="58"/>
        <v>#VALUE!</v>
      </c>
    </row>
    <row r="328" spans="2:42" ht="13.2" customHeight="1" x14ac:dyDescent="0.25">
      <c r="B328" s="27">
        <f t="shared" si="64"/>
        <v>38.125</v>
      </c>
      <c r="C328" s="28">
        <v>2.1103802855305352E-2</v>
      </c>
      <c r="E328" s="27">
        <f t="shared" si="65"/>
        <v>38.125</v>
      </c>
      <c r="F328" s="28">
        <v>2.167951224980216E-2</v>
      </c>
      <c r="H328" s="27">
        <f t="shared" si="66"/>
        <v>38.125</v>
      </c>
      <c r="I328" s="28">
        <v>2.2441608753691639E-2</v>
      </c>
      <c r="K328" s="27">
        <f t="shared" si="67"/>
        <v>38.125</v>
      </c>
      <c r="L328" s="28">
        <v>2.2494514813168529E-2</v>
      </c>
      <c r="N328" s="97">
        <f t="shared" si="56"/>
        <v>-0.52906059476890555</v>
      </c>
      <c r="Q328" s="27">
        <f t="shared" si="59"/>
        <v>14.250000000000069</v>
      </c>
      <c r="R328" s="89">
        <v>2.7372883860632972E-2</v>
      </c>
      <c r="T328" s="27">
        <f t="shared" si="60"/>
        <v>14.250000000000069</v>
      </c>
      <c r="U328" s="28">
        <v>2.7279394448300111E-2</v>
      </c>
      <c r="W328" s="27">
        <f t="shared" si="61"/>
        <v>14.250000000000069</v>
      </c>
      <c r="X328" s="28">
        <v>2.858111087227606E-2</v>
      </c>
      <c r="AA328" s="27">
        <f t="shared" si="62"/>
        <v>14.250000000000069</v>
      </c>
      <c r="AB328" s="28">
        <v>2.7372883860632972E-2</v>
      </c>
      <c r="AD328" s="27">
        <f t="shared" si="63"/>
        <v>14.250000000000069</v>
      </c>
      <c r="AE328" s="28">
        <v>2.7395760460796226E-2</v>
      </c>
      <c r="AG328" s="97">
        <f t="shared" si="57"/>
        <v>-0.22876600163253963</v>
      </c>
      <c r="AJ328" s="27">
        <f t="shared" si="68"/>
        <v>38.125</v>
      </c>
      <c r="AK328" s="28">
        <v>2.7666211932253475E-2</v>
      </c>
      <c r="AM328" s="27">
        <f t="shared" si="69"/>
        <v>38.125</v>
      </c>
      <c r="AN328" s="28" t="e">
        <v>#VALUE!</v>
      </c>
      <c r="AO328" s="28"/>
      <c r="AP328" s="97" t="e">
        <f t="shared" si="58"/>
        <v>#VALUE!</v>
      </c>
    </row>
    <row r="329" spans="2:42" ht="13.2" customHeight="1" x14ac:dyDescent="0.25">
      <c r="B329" s="27">
        <f t="shared" si="64"/>
        <v>38.25</v>
      </c>
      <c r="C329" s="28">
        <v>2.112373035663842E-2</v>
      </c>
      <c r="E329" s="27">
        <f t="shared" si="65"/>
        <v>38.25</v>
      </c>
      <c r="F329" s="28">
        <v>2.1680708454341887E-2</v>
      </c>
      <c r="H329" s="27">
        <f t="shared" si="66"/>
        <v>38.25</v>
      </c>
      <c r="I329" s="28">
        <v>2.2459488071331708E-2</v>
      </c>
      <c r="K329" s="27">
        <f t="shared" si="67"/>
        <v>38.25</v>
      </c>
      <c r="L329" s="28">
        <v>2.2512578754247784E-2</v>
      </c>
      <c r="N329" s="97">
        <f t="shared" si="56"/>
        <v>-0.53090682916076548</v>
      </c>
      <c r="Q329" s="27">
        <f t="shared" si="59"/>
        <v>14.30000000000007</v>
      </c>
      <c r="R329" s="89">
        <v>2.7349649373506913E-2</v>
      </c>
      <c r="T329" s="27">
        <f t="shared" si="60"/>
        <v>14.30000000000007</v>
      </c>
      <c r="U329" s="28">
        <v>2.7232094516857215E-2</v>
      </c>
      <c r="W329" s="27">
        <f t="shared" si="61"/>
        <v>14.30000000000007</v>
      </c>
      <c r="X329" s="28">
        <v>2.8561459478114559E-2</v>
      </c>
      <c r="AA329" s="27">
        <f t="shared" si="62"/>
        <v>14.30000000000007</v>
      </c>
      <c r="AB329" s="28">
        <v>2.7349649373506913E-2</v>
      </c>
      <c r="AD329" s="27">
        <f t="shared" si="63"/>
        <v>14.30000000000007</v>
      </c>
      <c r="AE329" s="28">
        <v>2.7371487078284594E-2</v>
      </c>
      <c r="AG329" s="97">
        <f t="shared" si="57"/>
        <v>-0.21837704777680905</v>
      </c>
      <c r="AJ329" s="27">
        <f t="shared" si="68"/>
        <v>38.25</v>
      </c>
      <c r="AK329" s="28">
        <v>2.7683830311064132E-2</v>
      </c>
      <c r="AM329" s="27">
        <f t="shared" si="69"/>
        <v>38.25</v>
      </c>
      <c r="AN329" s="28" t="e">
        <v>#VALUE!</v>
      </c>
      <c r="AO329" s="28"/>
      <c r="AP329" s="97" t="e">
        <f t="shared" si="58"/>
        <v>#VALUE!</v>
      </c>
    </row>
    <row r="330" spans="2:42" ht="13.2" customHeight="1" x14ac:dyDescent="0.25">
      <c r="B330" s="27">
        <f t="shared" si="64"/>
        <v>38.375</v>
      </c>
      <c r="C330" s="28">
        <v>2.1143561182451517E-2</v>
      </c>
      <c r="E330" s="27">
        <f t="shared" si="65"/>
        <v>38.375</v>
      </c>
      <c r="F330" s="28">
        <v>2.1681904658881618E-2</v>
      </c>
      <c r="H330" s="27">
        <f t="shared" si="66"/>
        <v>38.375</v>
      </c>
      <c r="I330" s="28">
        <v>2.2477367388971776E-2</v>
      </c>
      <c r="K330" s="27">
        <f t="shared" si="67"/>
        <v>38.375</v>
      </c>
      <c r="L330" s="28">
        <v>2.2530642695327039E-2</v>
      </c>
      <c r="N330" s="97">
        <f t="shared" si="56"/>
        <v>-0.53275306355262542</v>
      </c>
      <c r="Q330" s="27">
        <f t="shared" si="59"/>
        <v>14.350000000000071</v>
      </c>
      <c r="R330" s="89">
        <v>2.7326414886380851E-2</v>
      </c>
      <c r="T330" s="27">
        <f t="shared" si="60"/>
        <v>14.350000000000071</v>
      </c>
      <c r="U330" s="28">
        <v>2.7184794585414319E-2</v>
      </c>
      <c r="W330" s="27">
        <f t="shared" si="61"/>
        <v>14.350000000000071</v>
      </c>
      <c r="X330" s="28">
        <v>2.8541808083953058E-2</v>
      </c>
      <c r="AA330" s="27">
        <f t="shared" si="62"/>
        <v>14.350000000000071</v>
      </c>
      <c r="AB330" s="28">
        <v>2.7326414886380851E-2</v>
      </c>
      <c r="AD330" s="27">
        <f t="shared" si="63"/>
        <v>14.350000000000071</v>
      </c>
      <c r="AE330" s="28">
        <v>2.7347213695772966E-2</v>
      </c>
      <c r="AG330" s="97">
        <f t="shared" si="57"/>
        <v>-0.20798809392114787</v>
      </c>
      <c r="AJ330" s="27">
        <f t="shared" si="68"/>
        <v>38.375</v>
      </c>
      <c r="AK330" s="28">
        <v>2.7701448689874789E-2</v>
      </c>
      <c r="AM330" s="27">
        <f t="shared" si="69"/>
        <v>38.375</v>
      </c>
      <c r="AN330" s="28" t="e">
        <v>#VALUE!</v>
      </c>
      <c r="AO330" s="28"/>
      <c r="AP330" s="97" t="e">
        <f t="shared" si="58"/>
        <v>#VALUE!</v>
      </c>
    </row>
    <row r="331" spans="2:42" ht="13.2" customHeight="1" x14ac:dyDescent="0.25">
      <c r="B331" s="27">
        <f t="shared" si="64"/>
        <v>38.5</v>
      </c>
      <c r="C331" s="28">
        <v>2.1163290730961168E-2</v>
      </c>
      <c r="E331" s="27">
        <f t="shared" si="65"/>
        <v>38.5</v>
      </c>
      <c r="F331" s="28">
        <v>2.1683100863421345E-2</v>
      </c>
      <c r="H331" s="27">
        <f t="shared" si="66"/>
        <v>38.5</v>
      </c>
      <c r="I331" s="28">
        <v>2.2495246706611842E-2</v>
      </c>
      <c r="K331" s="27">
        <f t="shared" si="67"/>
        <v>38.5</v>
      </c>
      <c r="L331" s="28">
        <v>2.254870663640629E-2</v>
      </c>
      <c r="N331" s="97">
        <f t="shared" si="56"/>
        <v>-0.53459929794448524</v>
      </c>
      <c r="Q331" s="27">
        <f t="shared" si="59"/>
        <v>14.400000000000071</v>
      </c>
      <c r="R331" s="89">
        <v>2.7303180399254789E-2</v>
      </c>
      <c r="T331" s="27">
        <f t="shared" si="60"/>
        <v>14.400000000000071</v>
      </c>
      <c r="U331" s="28">
        <v>2.7137494653971424E-2</v>
      </c>
      <c r="W331" s="27">
        <f t="shared" si="61"/>
        <v>14.400000000000071</v>
      </c>
      <c r="X331" s="28">
        <v>2.8522156689791557E-2</v>
      </c>
      <c r="AA331" s="27">
        <f t="shared" si="62"/>
        <v>14.400000000000071</v>
      </c>
      <c r="AB331" s="28">
        <v>2.7303180399254789E-2</v>
      </c>
      <c r="AD331" s="27">
        <f t="shared" si="63"/>
        <v>14.400000000000071</v>
      </c>
      <c r="AE331" s="28">
        <v>2.7322940313261334E-2</v>
      </c>
      <c r="AG331" s="97">
        <f t="shared" si="57"/>
        <v>-0.19759914006545198</v>
      </c>
      <c r="AJ331" s="27">
        <f t="shared" si="68"/>
        <v>38.5</v>
      </c>
      <c r="AK331" s="28">
        <v>2.771906706868545E-2</v>
      </c>
      <c r="AM331" s="27">
        <f t="shared" si="69"/>
        <v>38.5</v>
      </c>
      <c r="AN331" s="28" t="e">
        <v>#VALUE!</v>
      </c>
      <c r="AO331" s="28"/>
      <c r="AP331" s="97" t="e">
        <f t="shared" si="58"/>
        <v>#VALUE!</v>
      </c>
    </row>
    <row r="332" spans="2:42" ht="13.2" customHeight="1" x14ac:dyDescent="0.25">
      <c r="B332" s="27">
        <f t="shared" si="64"/>
        <v>38.625</v>
      </c>
      <c r="C332" s="28">
        <v>2.1182914459953926E-2</v>
      </c>
      <c r="E332" s="27">
        <f t="shared" si="65"/>
        <v>38.625</v>
      </c>
      <c r="F332" s="28">
        <v>2.1684297067961076E-2</v>
      </c>
      <c r="H332" s="27">
        <f t="shared" si="66"/>
        <v>38.625</v>
      </c>
      <c r="I332" s="28">
        <v>2.2513126024251911E-2</v>
      </c>
      <c r="K332" s="27">
        <f t="shared" si="67"/>
        <v>38.625</v>
      </c>
      <c r="L332" s="28">
        <v>2.2566770577485549E-2</v>
      </c>
      <c r="N332" s="97">
        <f t="shared" si="56"/>
        <v>-0.53644553233637982</v>
      </c>
      <c r="Q332" s="27">
        <f t="shared" si="59"/>
        <v>14.450000000000072</v>
      </c>
      <c r="R332" s="89">
        <v>2.7279945912128727E-2</v>
      </c>
      <c r="T332" s="27">
        <f t="shared" si="60"/>
        <v>14.450000000000072</v>
      </c>
      <c r="U332" s="28">
        <v>2.7090194722528525E-2</v>
      </c>
      <c r="W332" s="27">
        <f t="shared" si="61"/>
        <v>14.450000000000072</v>
      </c>
      <c r="X332" s="28">
        <v>2.8502505295630056E-2</v>
      </c>
      <c r="AA332" s="27">
        <f t="shared" si="62"/>
        <v>14.450000000000072</v>
      </c>
      <c r="AB332" s="28">
        <v>2.7279945912128727E-2</v>
      </c>
      <c r="AD332" s="27">
        <f t="shared" si="63"/>
        <v>14.450000000000072</v>
      </c>
      <c r="AE332" s="28">
        <v>2.7298666930749706E-2</v>
      </c>
      <c r="AG332" s="97">
        <f t="shared" si="57"/>
        <v>-0.1872101862097908</v>
      </c>
      <c r="AJ332" s="27">
        <f t="shared" si="68"/>
        <v>38.625</v>
      </c>
      <c r="AK332" s="28">
        <v>2.7736685447496103E-2</v>
      </c>
      <c r="AM332" s="27">
        <f t="shared" si="69"/>
        <v>38.625</v>
      </c>
      <c r="AN332" s="28" t="e">
        <v>#VALUE!</v>
      </c>
      <c r="AO332" s="28"/>
      <c r="AP332" s="97" t="e">
        <f t="shared" si="58"/>
        <v>#VALUE!</v>
      </c>
    </row>
    <row r="333" spans="2:42" ht="13.2" customHeight="1" x14ac:dyDescent="0.25">
      <c r="B333" s="27">
        <f t="shared" si="64"/>
        <v>38.75</v>
      </c>
      <c r="C333" s="28">
        <v>2.120242788582552E-2</v>
      </c>
      <c r="E333" s="27">
        <f t="shared" si="65"/>
        <v>38.75</v>
      </c>
      <c r="F333" s="28">
        <v>2.1685493272500803E-2</v>
      </c>
      <c r="H333" s="27">
        <f t="shared" si="66"/>
        <v>38.75</v>
      </c>
      <c r="I333" s="28">
        <v>2.253100534189198E-2</v>
      </c>
      <c r="K333" s="27">
        <f t="shared" si="67"/>
        <v>38.75</v>
      </c>
      <c r="L333" s="28">
        <v>2.2584834518564807E-2</v>
      </c>
      <c r="N333" s="97">
        <f t="shared" si="56"/>
        <v>-0.53829176672827439</v>
      </c>
      <c r="Q333" s="27">
        <f t="shared" si="59"/>
        <v>14.500000000000073</v>
      </c>
      <c r="R333" s="89">
        <v>2.7256711425002668E-2</v>
      </c>
      <c r="T333" s="27">
        <f t="shared" si="60"/>
        <v>14.500000000000073</v>
      </c>
      <c r="U333" s="28">
        <v>2.7042894791085629E-2</v>
      </c>
      <c r="W333" s="27">
        <f t="shared" si="61"/>
        <v>14.500000000000073</v>
      </c>
      <c r="X333" s="28">
        <v>2.8482853901468555E-2</v>
      </c>
      <c r="AA333" s="27">
        <f t="shared" si="62"/>
        <v>14.500000000000073</v>
      </c>
      <c r="AB333" s="28">
        <v>2.7256711425002668E-2</v>
      </c>
      <c r="AD333" s="27">
        <f t="shared" si="63"/>
        <v>14.500000000000073</v>
      </c>
      <c r="AE333" s="28">
        <v>2.7274393548238074E-2</v>
      </c>
      <c r="AG333" s="97">
        <f t="shared" si="57"/>
        <v>-0.17682123235406022</v>
      </c>
      <c r="AJ333" s="27">
        <f t="shared" si="68"/>
        <v>38.75</v>
      </c>
      <c r="AK333" s="28">
        <v>2.7754303826306767E-2</v>
      </c>
      <c r="AM333" s="27">
        <f t="shared" si="69"/>
        <v>38.75</v>
      </c>
      <c r="AN333" s="28" t="e">
        <v>#VALUE!</v>
      </c>
      <c r="AO333" s="28"/>
      <c r="AP333" s="97" t="e">
        <f t="shared" si="58"/>
        <v>#VALUE!</v>
      </c>
    </row>
    <row r="334" spans="2:42" ht="13.2" customHeight="1" x14ac:dyDescent="0.25">
      <c r="B334" s="27">
        <f t="shared" si="64"/>
        <v>38.875</v>
      </c>
      <c r="C334" s="28">
        <v>2.1221826582638641E-2</v>
      </c>
      <c r="E334" s="27">
        <f t="shared" si="65"/>
        <v>38.875</v>
      </c>
      <c r="F334" s="28">
        <v>2.1686689477040534E-2</v>
      </c>
      <c r="H334" s="27">
        <f t="shared" si="66"/>
        <v>38.875</v>
      </c>
      <c r="I334" s="28">
        <v>2.2548884659532045E-2</v>
      </c>
      <c r="K334" s="27">
        <f t="shared" si="67"/>
        <v>38.875</v>
      </c>
      <c r="L334" s="28">
        <v>2.2602898459644066E-2</v>
      </c>
      <c r="N334" s="97">
        <f t="shared" si="56"/>
        <v>-0.54013800112020371</v>
      </c>
      <c r="Q334" s="27">
        <f t="shared" si="59"/>
        <v>14.550000000000074</v>
      </c>
      <c r="R334" s="89">
        <v>2.7233476937876606E-2</v>
      </c>
      <c r="T334" s="27">
        <f t="shared" si="60"/>
        <v>14.550000000000074</v>
      </c>
      <c r="U334" s="28">
        <v>2.6989659421698575E-2</v>
      </c>
      <c r="W334" s="27">
        <f t="shared" si="61"/>
        <v>14.550000000000074</v>
      </c>
      <c r="X334" s="28">
        <v>2.846320250730705E-2</v>
      </c>
      <c r="AA334" s="27">
        <f t="shared" si="62"/>
        <v>14.550000000000074</v>
      </c>
      <c r="AB334" s="28">
        <v>2.7233476937876606E-2</v>
      </c>
      <c r="AD334" s="27">
        <f t="shared" si="63"/>
        <v>14.550000000000074</v>
      </c>
      <c r="AE334" s="28">
        <v>2.7250120165726446E-2</v>
      </c>
      <c r="AG334" s="97">
        <f t="shared" si="57"/>
        <v>-0.16643227849839903</v>
      </c>
      <c r="AJ334" s="27">
        <f t="shared" si="68"/>
        <v>38.875</v>
      </c>
      <c r="AK334" s="28">
        <v>2.7771922205117431E-2</v>
      </c>
      <c r="AM334" s="27">
        <f t="shared" si="69"/>
        <v>38.875</v>
      </c>
      <c r="AN334" s="28" t="e">
        <v>#VALUE!</v>
      </c>
      <c r="AO334" s="28"/>
      <c r="AP334" s="97" t="e">
        <f t="shared" si="58"/>
        <v>#VALUE!</v>
      </c>
    </row>
    <row r="335" spans="2:42" ht="13.2" customHeight="1" x14ac:dyDescent="0.25">
      <c r="B335" s="27">
        <f t="shared" si="64"/>
        <v>39</v>
      </c>
      <c r="C335" s="28">
        <v>2.1241106181198764E-2</v>
      </c>
      <c r="E335" s="27">
        <f t="shared" si="65"/>
        <v>39</v>
      </c>
      <c r="F335" s="28">
        <v>2.1687885681580261E-2</v>
      </c>
      <c r="H335" s="27">
        <f t="shared" si="66"/>
        <v>39</v>
      </c>
      <c r="I335" s="28">
        <v>2.2566763977172114E-2</v>
      </c>
      <c r="K335" s="27">
        <f t="shared" si="67"/>
        <v>39</v>
      </c>
      <c r="L335" s="28">
        <v>2.2620962400723317E-2</v>
      </c>
      <c r="N335" s="97">
        <f t="shared" si="56"/>
        <v>-0.54198423551202879</v>
      </c>
      <c r="Q335" s="27">
        <f t="shared" si="59"/>
        <v>14.600000000000074</v>
      </c>
      <c r="R335" s="89">
        <v>2.7210242450750544E-2</v>
      </c>
      <c r="T335" s="27">
        <f t="shared" si="60"/>
        <v>14.600000000000074</v>
      </c>
      <c r="U335" s="28">
        <v>2.6933863667316014E-2</v>
      </c>
      <c r="W335" s="27">
        <f t="shared" si="61"/>
        <v>14.600000000000074</v>
      </c>
      <c r="X335" s="28">
        <v>2.8443551113145549E-2</v>
      </c>
      <c r="AA335" s="27">
        <f t="shared" si="62"/>
        <v>14.600000000000074</v>
      </c>
      <c r="AB335" s="28">
        <v>2.7210242450750544E-2</v>
      </c>
      <c r="AD335" s="27">
        <f t="shared" si="63"/>
        <v>14.600000000000074</v>
      </c>
      <c r="AE335" s="28">
        <v>2.7225846783214814E-2</v>
      </c>
      <c r="AG335" s="97">
        <f t="shared" si="57"/>
        <v>-0.15604332464270315</v>
      </c>
      <c r="AJ335" s="27">
        <f t="shared" si="68"/>
        <v>39</v>
      </c>
      <c r="AK335" s="28">
        <v>2.7789540583928084E-2</v>
      </c>
      <c r="AM335" s="27">
        <f t="shared" si="69"/>
        <v>39</v>
      </c>
      <c r="AN335" s="28" t="e">
        <v>#VALUE!</v>
      </c>
      <c r="AO335" s="28"/>
      <c r="AP335" s="97" t="e">
        <f t="shared" si="58"/>
        <v>#VALUE!</v>
      </c>
    </row>
    <row r="336" spans="2:42" ht="13.2" customHeight="1" x14ac:dyDescent="0.25">
      <c r="B336" s="27">
        <f t="shared" si="64"/>
        <v>39.125</v>
      </c>
      <c r="C336" s="28">
        <v>2.1260262368147702E-2</v>
      </c>
      <c r="E336" s="27">
        <f t="shared" si="65"/>
        <v>39.125</v>
      </c>
      <c r="F336" s="28">
        <v>2.1689081886119989E-2</v>
      </c>
      <c r="H336" s="27">
        <f t="shared" si="66"/>
        <v>39.125</v>
      </c>
      <c r="I336" s="28">
        <v>2.258464329481218E-2</v>
      </c>
      <c r="K336" s="27">
        <f t="shared" si="67"/>
        <v>39.125</v>
      </c>
      <c r="L336" s="28">
        <v>2.2639026341802572E-2</v>
      </c>
      <c r="N336" s="97">
        <f t="shared" si="56"/>
        <v>-0.54383046990392336</v>
      </c>
      <c r="Q336" s="27">
        <f t="shared" si="59"/>
        <v>14.650000000000075</v>
      </c>
      <c r="R336" s="89">
        <v>2.7187007963624481E-2</v>
      </c>
      <c r="T336" s="27">
        <f t="shared" si="60"/>
        <v>14.650000000000075</v>
      </c>
      <c r="U336" s="28">
        <v>2.6878067912933457E-2</v>
      </c>
      <c r="W336" s="27">
        <f t="shared" si="61"/>
        <v>14.650000000000075</v>
      </c>
      <c r="X336" s="28">
        <v>2.8423899718984048E-2</v>
      </c>
      <c r="AA336" s="27">
        <f t="shared" si="62"/>
        <v>14.650000000000075</v>
      </c>
      <c r="AB336" s="28">
        <v>2.7187007963624481E-2</v>
      </c>
      <c r="AD336" s="27">
        <f t="shared" si="63"/>
        <v>14.650000000000075</v>
      </c>
      <c r="AE336" s="28">
        <v>2.7201573400703186E-2</v>
      </c>
      <c r="AG336" s="97">
        <f t="shared" si="57"/>
        <v>-0.14565437078704196</v>
      </c>
      <c r="AJ336" s="27">
        <f t="shared" si="68"/>
        <v>39.125</v>
      </c>
      <c r="AK336" s="28">
        <v>2.7807158962738745E-2</v>
      </c>
      <c r="AM336" s="27">
        <f t="shared" si="69"/>
        <v>39.125</v>
      </c>
      <c r="AN336" s="28" t="e">
        <v>#VALUE!</v>
      </c>
      <c r="AO336" s="28"/>
      <c r="AP336" s="97" t="e">
        <f t="shared" si="58"/>
        <v>#VALUE!</v>
      </c>
    </row>
    <row r="337" spans="2:42" ht="13.2" customHeight="1" x14ac:dyDescent="0.25">
      <c r="B337" s="27">
        <f t="shared" si="64"/>
        <v>39.25</v>
      </c>
      <c r="C337" s="28">
        <v>2.1279290885074516E-2</v>
      </c>
      <c r="E337" s="27">
        <f t="shared" si="65"/>
        <v>39.25</v>
      </c>
      <c r="F337" s="28">
        <v>2.169027809065972E-2</v>
      </c>
      <c r="H337" s="27">
        <f t="shared" si="66"/>
        <v>39.25</v>
      </c>
      <c r="I337" s="28">
        <v>2.2602522612452249E-2</v>
      </c>
      <c r="K337" s="27">
        <f t="shared" si="67"/>
        <v>39.25</v>
      </c>
      <c r="L337" s="28">
        <v>2.2657090282881827E-2</v>
      </c>
      <c r="N337" s="97">
        <f t="shared" si="56"/>
        <v>-0.5456767042957833</v>
      </c>
      <c r="Q337" s="27">
        <f t="shared" si="59"/>
        <v>14.700000000000076</v>
      </c>
      <c r="R337" s="89">
        <v>2.7163773476498419E-2</v>
      </c>
      <c r="T337" s="27">
        <f t="shared" si="60"/>
        <v>14.700000000000076</v>
      </c>
      <c r="U337" s="28">
        <v>2.6822272158550899E-2</v>
      </c>
      <c r="W337" s="27">
        <f t="shared" si="61"/>
        <v>14.700000000000076</v>
      </c>
      <c r="X337" s="28">
        <v>2.8404248324822547E-2</v>
      </c>
      <c r="AA337" s="27">
        <f t="shared" si="62"/>
        <v>14.700000000000076</v>
      </c>
      <c r="AB337" s="28">
        <v>2.7163773476498419E-2</v>
      </c>
      <c r="AD337" s="27">
        <f t="shared" si="63"/>
        <v>14.700000000000076</v>
      </c>
      <c r="AE337" s="28">
        <v>2.7177300018191554E-2</v>
      </c>
      <c r="AG337" s="97">
        <f t="shared" si="57"/>
        <v>-0.13526541693134608</v>
      </c>
      <c r="AJ337" s="27">
        <f t="shared" si="68"/>
        <v>39.25</v>
      </c>
      <c r="AK337" s="28">
        <v>2.7824777341549405E-2</v>
      </c>
      <c r="AM337" s="27">
        <f t="shared" si="69"/>
        <v>39.25</v>
      </c>
      <c r="AN337" s="28" t="e">
        <v>#VALUE!</v>
      </c>
      <c r="AO337" s="28"/>
      <c r="AP337" s="97" t="e">
        <f t="shared" si="58"/>
        <v>#VALUE!</v>
      </c>
    </row>
    <row r="338" spans="2:42" ht="13.2" customHeight="1" x14ac:dyDescent="0.25">
      <c r="B338" s="27">
        <f t="shared" si="64"/>
        <v>39.375</v>
      </c>
      <c r="C338" s="28">
        <v>2.1298187527643331E-2</v>
      </c>
      <c r="E338" s="27">
        <f t="shared" si="65"/>
        <v>39.375</v>
      </c>
      <c r="F338" s="28">
        <v>2.1691474295199447E-2</v>
      </c>
      <c r="H338" s="27">
        <f t="shared" si="66"/>
        <v>39.375</v>
      </c>
      <c r="I338" s="28">
        <v>2.2620401930092314E-2</v>
      </c>
      <c r="K338" s="27">
        <f t="shared" si="67"/>
        <v>39.375</v>
      </c>
      <c r="L338" s="28">
        <v>2.2675154223961082E-2</v>
      </c>
      <c r="N338" s="97">
        <f t="shared" si="56"/>
        <v>-0.54752293868767787</v>
      </c>
      <c r="Q338" s="27">
        <f t="shared" si="59"/>
        <v>14.750000000000076</v>
      </c>
      <c r="R338" s="89">
        <v>2.7140538989372361E-2</v>
      </c>
      <c r="T338" s="27">
        <f t="shared" si="60"/>
        <v>14.750000000000076</v>
      </c>
      <c r="U338" s="28">
        <v>2.6766476404168342E-2</v>
      </c>
      <c r="W338" s="27">
        <f t="shared" si="61"/>
        <v>14.750000000000076</v>
      </c>
      <c r="X338" s="28">
        <v>2.8384596930661046E-2</v>
      </c>
      <c r="AA338" s="27">
        <f t="shared" si="62"/>
        <v>14.750000000000076</v>
      </c>
      <c r="AB338" s="28">
        <v>2.7140538989372361E-2</v>
      </c>
      <c r="AD338" s="27">
        <f t="shared" si="63"/>
        <v>14.750000000000076</v>
      </c>
      <c r="AE338" s="28">
        <v>2.7153026635679926E-2</v>
      </c>
      <c r="AG338" s="97">
        <f t="shared" si="57"/>
        <v>-0.1248764630756502</v>
      </c>
      <c r="AJ338" s="27">
        <f t="shared" si="68"/>
        <v>39.375</v>
      </c>
      <c r="AK338" s="28">
        <v>2.7842395720360066E-2</v>
      </c>
      <c r="AM338" s="27">
        <f t="shared" si="69"/>
        <v>39.375</v>
      </c>
      <c r="AN338" s="28" t="e">
        <v>#VALUE!</v>
      </c>
      <c r="AO338" s="28"/>
      <c r="AP338" s="97" t="e">
        <f t="shared" si="58"/>
        <v>#VALUE!</v>
      </c>
    </row>
    <row r="339" spans="2:42" ht="13.2" customHeight="1" x14ac:dyDescent="0.25">
      <c r="B339" s="27">
        <f t="shared" si="64"/>
        <v>39.5</v>
      </c>
      <c r="C339" s="28">
        <v>2.1316948144737703E-2</v>
      </c>
      <c r="E339" s="27">
        <f t="shared" si="65"/>
        <v>39.5</v>
      </c>
      <c r="F339" s="28">
        <v>2.1692670499739181E-2</v>
      </c>
      <c r="H339" s="27">
        <f t="shared" si="66"/>
        <v>39.5</v>
      </c>
      <c r="I339" s="28">
        <v>2.2638281247732383E-2</v>
      </c>
      <c r="K339" s="27">
        <f t="shared" si="67"/>
        <v>39.5</v>
      </c>
      <c r="L339" s="28">
        <v>2.2693218165040337E-2</v>
      </c>
      <c r="N339" s="97">
        <f t="shared" si="56"/>
        <v>-0.54936917307953781</v>
      </c>
      <c r="Q339" s="27">
        <f t="shared" si="59"/>
        <v>14.800000000000077</v>
      </c>
      <c r="R339" s="89">
        <v>2.7077819786115852E-2</v>
      </c>
      <c r="T339" s="27">
        <f t="shared" si="60"/>
        <v>14.800000000000077</v>
      </c>
      <c r="U339" s="28">
        <v>2.6710680649785785E-2</v>
      </c>
      <c r="W339" s="27">
        <f t="shared" si="61"/>
        <v>14.800000000000077</v>
      </c>
      <c r="X339" s="28">
        <v>2.8363877999837583E-2</v>
      </c>
      <c r="AA339" s="27">
        <f t="shared" si="62"/>
        <v>14.800000000000077</v>
      </c>
      <c r="AB339" s="28">
        <v>2.7077819786115852E-2</v>
      </c>
      <c r="AD339" s="27">
        <f t="shared" si="63"/>
        <v>14.800000000000077</v>
      </c>
      <c r="AE339" s="28">
        <v>2.7090135012046136E-2</v>
      </c>
      <c r="AG339" s="97">
        <f t="shared" si="57"/>
        <v>-0.12315225930283752</v>
      </c>
      <c r="AJ339" s="27">
        <f t="shared" si="68"/>
        <v>39.5</v>
      </c>
      <c r="AK339" s="28">
        <v>2.7860014099170723E-2</v>
      </c>
      <c r="AM339" s="27">
        <f t="shared" si="69"/>
        <v>39.5</v>
      </c>
      <c r="AN339" s="28" t="e">
        <v>#VALUE!</v>
      </c>
      <c r="AO339" s="28"/>
      <c r="AP339" s="97" t="e">
        <f t="shared" si="58"/>
        <v>#VALUE!</v>
      </c>
    </row>
    <row r="340" spans="2:42" ht="13.2" customHeight="1" x14ac:dyDescent="0.25">
      <c r="B340" s="27">
        <f t="shared" si="64"/>
        <v>39.625</v>
      </c>
      <c r="C340" s="28">
        <v>2.1335568637621209E-2</v>
      </c>
      <c r="E340" s="27">
        <f t="shared" si="65"/>
        <v>39.625</v>
      </c>
      <c r="F340" s="28">
        <v>2.1693866704278909E-2</v>
      </c>
      <c r="H340" s="27">
        <f t="shared" si="66"/>
        <v>39.625</v>
      </c>
      <c r="I340" s="28">
        <v>2.2656160565372452E-2</v>
      </c>
      <c r="K340" s="27">
        <f t="shared" si="67"/>
        <v>39.625</v>
      </c>
      <c r="L340" s="28">
        <v>2.2711282106119599E-2</v>
      </c>
      <c r="N340" s="97">
        <f t="shared" si="56"/>
        <v>-0.55121540747146702</v>
      </c>
      <c r="Q340" s="27">
        <f t="shared" si="59"/>
        <v>14.850000000000078</v>
      </c>
      <c r="R340" s="89">
        <v>2.6999154832114475E-2</v>
      </c>
      <c r="T340" s="27">
        <f t="shared" si="60"/>
        <v>14.850000000000078</v>
      </c>
      <c r="U340" s="28">
        <v>2.6654884895403224E-2</v>
      </c>
      <c r="W340" s="27">
        <f t="shared" si="61"/>
        <v>14.850000000000078</v>
      </c>
      <c r="X340" s="28">
        <v>2.83427279484391E-2</v>
      </c>
      <c r="AA340" s="27">
        <f t="shared" si="62"/>
        <v>14.850000000000078</v>
      </c>
      <c r="AB340" s="28">
        <v>2.6999154832114475E-2</v>
      </c>
      <c r="AD340" s="27">
        <f t="shared" si="63"/>
        <v>14.850000000000078</v>
      </c>
      <c r="AE340" s="28">
        <v>2.7011647560266978E-2</v>
      </c>
      <c r="AG340" s="97">
        <f t="shared" si="57"/>
        <v>-0.12492728152502935</v>
      </c>
      <c r="AJ340" s="27">
        <f t="shared" si="68"/>
        <v>39.625</v>
      </c>
      <c r="AK340" s="28">
        <v>2.787763247798138E-2</v>
      </c>
      <c r="AM340" s="27">
        <f t="shared" si="69"/>
        <v>39.625</v>
      </c>
      <c r="AN340" s="28" t="e">
        <v>#VALUE!</v>
      </c>
      <c r="AO340" s="28"/>
      <c r="AP340" s="97" t="e">
        <f t="shared" si="58"/>
        <v>#VALUE!</v>
      </c>
    </row>
    <row r="341" spans="2:42" ht="13.2" customHeight="1" x14ac:dyDescent="0.25">
      <c r="B341" s="27">
        <f t="shared" si="64"/>
        <v>39.75</v>
      </c>
      <c r="C341" s="28">
        <v>2.1354044959113857E-2</v>
      </c>
      <c r="E341" s="27">
        <f t="shared" si="65"/>
        <v>39.75</v>
      </c>
      <c r="F341" s="28">
        <v>2.1695062908818636E-2</v>
      </c>
      <c r="H341" s="27">
        <f t="shared" si="66"/>
        <v>39.75</v>
      </c>
      <c r="I341" s="28">
        <v>2.2674039883012517E-2</v>
      </c>
      <c r="K341" s="27">
        <f t="shared" si="67"/>
        <v>39.75</v>
      </c>
      <c r="L341" s="28">
        <v>2.2729346047198846E-2</v>
      </c>
      <c r="N341" s="97">
        <f t="shared" si="56"/>
        <v>-0.55306164186329221</v>
      </c>
      <c r="Q341" s="27">
        <f t="shared" si="59"/>
        <v>14.900000000000079</v>
      </c>
      <c r="R341" s="89">
        <v>2.6920489878113098E-2</v>
      </c>
      <c r="T341" s="27">
        <f t="shared" si="60"/>
        <v>14.900000000000079</v>
      </c>
      <c r="U341" s="28">
        <v>2.6599089141020667E-2</v>
      </c>
      <c r="W341" s="27">
        <f t="shared" si="61"/>
        <v>14.900000000000079</v>
      </c>
      <c r="X341" s="28">
        <v>2.8321577897040616E-2</v>
      </c>
      <c r="AA341" s="27">
        <f t="shared" si="62"/>
        <v>14.900000000000079</v>
      </c>
      <c r="AB341" s="28">
        <v>2.6920489878113098E-2</v>
      </c>
      <c r="AD341" s="27">
        <f t="shared" si="63"/>
        <v>14.900000000000079</v>
      </c>
      <c r="AE341" s="28">
        <v>2.6933160108487817E-2</v>
      </c>
      <c r="AG341" s="97">
        <f t="shared" si="57"/>
        <v>-0.1267023037471865</v>
      </c>
      <c r="AJ341" s="27">
        <f t="shared" si="68"/>
        <v>39.75</v>
      </c>
      <c r="AK341" s="28">
        <v>2.789525085679204E-2</v>
      </c>
      <c r="AM341" s="27">
        <f t="shared" si="69"/>
        <v>39.75</v>
      </c>
      <c r="AN341" s="28" t="e">
        <v>#VALUE!</v>
      </c>
      <c r="AO341" s="28"/>
      <c r="AP341" s="97" t="e">
        <f t="shared" si="58"/>
        <v>#VALUE!</v>
      </c>
    </row>
    <row r="342" spans="2:42" ht="13.2" customHeight="1" x14ac:dyDescent="0.25">
      <c r="B342" s="27">
        <f t="shared" si="64"/>
        <v>39.875</v>
      </c>
      <c r="C342" s="28">
        <v>2.1372373112784008E-2</v>
      </c>
      <c r="E342" s="27">
        <f t="shared" si="65"/>
        <v>39.875</v>
      </c>
      <c r="F342" s="28">
        <v>2.1696259113358367E-2</v>
      </c>
      <c r="H342" s="27">
        <f t="shared" si="66"/>
        <v>39.875</v>
      </c>
      <c r="I342" s="28">
        <v>2.2691919200652586E-2</v>
      </c>
      <c r="K342" s="27">
        <f t="shared" si="67"/>
        <v>39.875</v>
      </c>
      <c r="L342" s="28">
        <v>2.2747409988278101E-2</v>
      </c>
      <c r="N342" s="97">
        <f t="shared" si="56"/>
        <v>-0.55490787625515203</v>
      </c>
      <c r="Q342" s="27">
        <f t="shared" si="59"/>
        <v>14.950000000000079</v>
      </c>
      <c r="R342" s="89">
        <v>2.6841824924111721E-2</v>
      </c>
      <c r="T342" s="27">
        <f t="shared" si="60"/>
        <v>14.950000000000079</v>
      </c>
      <c r="U342" s="28">
        <v>2.6543293386638109E-2</v>
      </c>
      <c r="W342" s="27">
        <f t="shared" si="61"/>
        <v>14.950000000000079</v>
      </c>
      <c r="X342" s="28">
        <v>2.8300427845642132E-2</v>
      </c>
      <c r="AA342" s="27">
        <f t="shared" si="62"/>
        <v>14.950000000000079</v>
      </c>
      <c r="AB342" s="28">
        <v>2.6841824924111721E-2</v>
      </c>
      <c r="AD342" s="27">
        <f t="shared" si="63"/>
        <v>14.950000000000079</v>
      </c>
      <c r="AE342" s="28">
        <v>2.6854672656708659E-2</v>
      </c>
      <c r="AG342" s="97">
        <f t="shared" si="57"/>
        <v>-0.12847732596937833</v>
      </c>
      <c r="AJ342" s="27">
        <f t="shared" si="68"/>
        <v>39.875</v>
      </c>
      <c r="AK342" s="28">
        <v>2.7912869235602697E-2</v>
      </c>
      <c r="AM342" s="27">
        <f t="shared" si="69"/>
        <v>39.875</v>
      </c>
      <c r="AN342" s="28" t="e">
        <v>#VALUE!</v>
      </c>
      <c r="AO342" s="28"/>
      <c r="AP342" s="97" t="e">
        <f t="shared" si="58"/>
        <v>#VALUE!</v>
      </c>
    </row>
    <row r="343" spans="2:42" ht="13.2" customHeight="1" x14ac:dyDescent="0.25">
      <c r="B343" s="27">
        <f t="shared" si="64"/>
        <v>40</v>
      </c>
      <c r="C343" s="28">
        <v>2.1390549152155398E-2</v>
      </c>
      <c r="E343" s="27">
        <f t="shared" si="65"/>
        <v>40</v>
      </c>
      <c r="F343" s="28">
        <v>2.1697455317898094E-2</v>
      </c>
      <c r="H343" s="27">
        <f t="shared" si="66"/>
        <v>40</v>
      </c>
      <c r="I343" s="28">
        <v>2.2709798518292652E-2</v>
      </c>
      <c r="K343" s="27">
        <f t="shared" si="67"/>
        <v>40</v>
      </c>
      <c r="L343" s="28">
        <v>2.2765473929357363E-2</v>
      </c>
      <c r="N343" s="97">
        <f t="shared" si="56"/>
        <v>-0.55675411064711611</v>
      </c>
      <c r="Q343" s="27">
        <f t="shared" si="59"/>
        <v>15.00000000000008</v>
      </c>
      <c r="R343" s="89">
        <v>2.6763159970110344E-2</v>
      </c>
      <c r="T343" s="27">
        <f t="shared" si="60"/>
        <v>15.00000000000008</v>
      </c>
      <c r="U343" s="28">
        <v>2.6487497632255552E-2</v>
      </c>
      <c r="W343" s="27">
        <f t="shared" si="61"/>
        <v>15.00000000000008</v>
      </c>
      <c r="X343" s="28">
        <v>2.8279277794243649E-2</v>
      </c>
      <c r="AA343" s="27">
        <f t="shared" si="62"/>
        <v>15.00000000000008</v>
      </c>
      <c r="AB343" s="28">
        <v>2.6763159970110344E-2</v>
      </c>
      <c r="AD343" s="27">
        <f t="shared" si="63"/>
        <v>15.00000000000008</v>
      </c>
      <c r="AE343" s="28">
        <v>2.6776185204929498E-2</v>
      </c>
      <c r="AG343" s="97">
        <f t="shared" si="57"/>
        <v>-0.13025234819153547</v>
      </c>
      <c r="AJ343" s="27">
        <f t="shared" si="68"/>
        <v>40</v>
      </c>
      <c r="AK343" s="28">
        <v>2.7930487614413357E-2</v>
      </c>
      <c r="AM343" s="27">
        <f t="shared" si="69"/>
        <v>40</v>
      </c>
      <c r="AN343" s="28" t="e">
        <v>#VALUE!</v>
      </c>
      <c r="AO343" s="28"/>
      <c r="AP343" s="97" t="e">
        <f t="shared" si="58"/>
        <v>#VALUE!</v>
      </c>
    </row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56"/>
  <sheetViews>
    <sheetView zoomScale="75" zoomScaleNormal="75" workbookViewId="0">
      <selection activeCell="B16" sqref="B16"/>
    </sheetView>
  </sheetViews>
  <sheetFormatPr baseColWidth="10" defaultColWidth="8.88671875" defaultRowHeight="13.2" x14ac:dyDescent="0.25"/>
  <cols>
    <col min="1" max="1" width="5.109375" style="18" customWidth="1"/>
    <col min="2" max="2" width="14.5546875" style="18" customWidth="1"/>
    <col min="3" max="9" width="10.21875" style="18" customWidth="1"/>
    <col min="10" max="12" width="15.33203125" style="18" customWidth="1"/>
    <col min="13" max="13" width="14.5546875" style="98" customWidth="1"/>
    <col min="14" max="14" width="5.109375" style="18" customWidth="1"/>
    <col min="15" max="15" width="15.33203125" style="18" customWidth="1"/>
    <col min="16" max="256" width="14.5546875" style="18" customWidth="1"/>
    <col min="257" max="1025" width="11.5546875"/>
  </cols>
  <sheetData>
    <row r="2" spans="2:1024" ht="15" customHeight="1" x14ac:dyDescent="0.25">
      <c r="B2" s="15" t="s">
        <v>170</v>
      </c>
    </row>
    <row r="3" spans="2:1024" ht="13.2" customHeight="1" x14ac:dyDescent="0.25">
      <c r="K3" s="99" t="s">
        <v>64</v>
      </c>
      <c r="L3" s="17" t="s">
        <v>171</v>
      </c>
    </row>
    <row r="5" spans="2:1024" ht="13.2" customHeight="1" x14ac:dyDescent="0.25">
      <c r="B5" s="20" t="s">
        <v>28</v>
      </c>
      <c r="C5" s="20"/>
    </row>
    <row r="6" spans="2:1024" ht="13.2" customHeight="1" x14ac:dyDescent="0.25">
      <c r="B6" s="14"/>
      <c r="C6" s="14"/>
    </row>
    <row r="7" spans="2:1024" ht="13.2" customHeight="1" x14ac:dyDescent="0.25">
      <c r="B7" s="16" t="s">
        <v>31</v>
      </c>
      <c r="C7" s="16"/>
      <c r="E7" s="16" t="s">
        <v>25</v>
      </c>
      <c r="F7" s="16"/>
      <c r="G7" s="16"/>
      <c r="H7" s="16"/>
    </row>
    <row r="8" spans="2:1024" ht="13.2" customHeight="1" x14ac:dyDescent="0.25">
      <c r="B8" s="18" t="s">
        <v>161</v>
      </c>
      <c r="C8" s="21" t="str">
        <f>[1]!obCall("calibratedModel-valuation"&amp;"-"&amp;ROW(),Calibration!$B$11,"getModel")</f>
        <v>calibratedModel-valuation-8 
[15048]</v>
      </c>
      <c r="E8" s="14" t="str">
        <f>[1]!obMake("baseDate-valuation","LocalDate",F8)</f>
        <v>baseDate-valuation 
[7147]</v>
      </c>
      <c r="F8" s="19">
        <v>40918</v>
      </c>
      <c r="G8" s="14"/>
      <c r="H8" s="14"/>
      <c r="I8" s="14"/>
      <c r="P8" s="18">
        <f>1/365</f>
        <v>2.7397260273972603E-3</v>
      </c>
    </row>
    <row r="9" spans="2:1024" ht="13.2" customHeight="1" x14ac:dyDescent="0.25">
      <c r="E9" s="14" t="str">
        <f>[1]!obMake("shortPeriod-valuation","String",F9)</f>
        <v>shortPeriod-valuation 
[7112]</v>
      </c>
      <c r="F9" s="40" t="s">
        <v>67</v>
      </c>
      <c r="G9" s="14"/>
      <c r="H9" s="14"/>
      <c r="I9" s="14"/>
    </row>
    <row r="10" spans="2:1024" ht="13.2" customHeight="1" x14ac:dyDescent="0.25">
      <c r="E10" s="14" t="str">
        <f>[1]!obMake("businessDayCal-valuation",obLibs&amp;"net.finmath.time.businessdaycalendar."&amp;F10)</f>
        <v>businessDayCal-valuation 
[9943]</v>
      </c>
      <c r="F10" s="41" t="s">
        <v>46</v>
      </c>
      <c r="G10" s="14"/>
      <c r="H10" s="14"/>
      <c r="I10" s="14"/>
    </row>
    <row r="11" spans="2:1024" s="22" customFormat="1" ht="13.2" customHeight="1" x14ac:dyDescent="0.25">
      <c r="B11" s="22" t="s">
        <v>172</v>
      </c>
      <c r="M11" s="100"/>
      <c r="AMI11"/>
      <c r="AMJ11"/>
    </row>
    <row r="13" spans="2:1024" ht="13.2" customHeight="1" x14ac:dyDescent="0.25">
      <c r="B13" s="16" t="s">
        <v>173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01"/>
      <c r="O13" s="16"/>
      <c r="P13" s="16"/>
    </row>
    <row r="15" spans="2:1024" ht="13.2" customHeight="1" x14ac:dyDescent="0.25">
      <c r="C15" s="25" t="s">
        <v>174</v>
      </c>
      <c r="D15" s="25" t="s">
        <v>175</v>
      </c>
      <c r="E15" s="25" t="s">
        <v>176</v>
      </c>
      <c r="F15" s="25"/>
      <c r="G15" s="25"/>
      <c r="H15" s="25"/>
      <c r="I15" s="25"/>
      <c r="J15" s="102" t="s">
        <v>86</v>
      </c>
      <c r="K15" s="25" t="s">
        <v>87</v>
      </c>
      <c r="L15" s="102" t="s">
        <v>88</v>
      </c>
      <c r="M15" s="103" t="s">
        <v>177</v>
      </c>
      <c r="O15" s="104" t="s">
        <v>57</v>
      </c>
      <c r="P15" s="44" t="s">
        <v>178</v>
      </c>
      <c r="IW15" s="18"/>
      <c r="IX15" s="18"/>
      <c r="IY15" s="18"/>
    </row>
    <row r="16" spans="2:1024" ht="13.2" customHeight="1" x14ac:dyDescent="0.25">
      <c r="B16" s="21" t="str">
        <f>[1]!obMake("swapLeg-1-"&amp;ROW(),obLibs&amp;"net.finmath.marketdata.products.SwapLeg",[1]!obMake("",obLibs&amp;"net.finmath.time.RegularSchedule",[1]!obMake("",obLibs&amp;"net.finmath.time.TimeDiscretizationFromArray",[1]!obMake("","double",C16),[1]!obMake("","double",D16),[1]!obMake("","double",E16),[1]!obCall("","net.finmath.time.TimeDiscretizationFromArray$ShortPeriodLocation","valueOf",[1]!obMake("","String","SHORT_PERIOD_AT_START")))),[1]!obMake("","String",J16),[1]!obMake("","double",K16),[1]!obMake("","String",L16),[1]!obMake("","boolean",M16))</f>
        <v>swapLeg-1-16 
[11132]</v>
      </c>
      <c r="C16" s="40">
        <v>0</v>
      </c>
      <c r="D16" s="40">
        <v>10</v>
      </c>
      <c r="E16" s="40">
        <v>0.25</v>
      </c>
      <c r="J16" s="41" t="s">
        <v>40</v>
      </c>
      <c r="K16" s="40">
        <v>0</v>
      </c>
      <c r="L16" s="41" t="s">
        <v>38</v>
      </c>
      <c r="M16" s="105" t="b">
        <f>TRUE()</f>
        <v>1</v>
      </c>
      <c r="O16" s="89">
        <f>[1]!obGet([1]!obCall("",B16,"getValue",$C$8))</f>
        <v>1.0196633240887336</v>
      </c>
      <c r="P16" s="106" t="s">
        <v>179</v>
      </c>
      <c r="IW16" s="18"/>
      <c r="IX16" s="18"/>
      <c r="IY16" s="18"/>
    </row>
    <row r="17" spans="2:259" ht="13.2" customHeight="1" x14ac:dyDescent="0.25">
      <c r="B17" s="21" t="str">
        <f>[1]!obMake("swapLeg-1-"&amp;ROW(),obLibs&amp;"net.finmath.marketdata.products.SwapLeg",[1]!obMake("",obLibs&amp;"net.finmath.time.RegularSchedule",[1]!obMake("",obLibs&amp;"net.finmath.time.TimeDiscretizationFromArray",[1]!obMake("","double",C17),[1]!obMake("","double",D17),[1]!obMake("","double",E17),[1]!obCall("","net.finmath.time.TimeDiscretizationFromArray$ShortPeriodLocation","valueOf",[1]!obMake("","String","SHORT_PERIOD_AT_START")))),[1]!obMake("","String",J17),[1]!obMake("","double",K17),[1]!obMake("","String",L17),[1]!obMake("","boolean",M17))</f>
        <v>swapLeg-1-17 
[9881]</v>
      </c>
      <c r="C17" s="40">
        <v>0</v>
      </c>
      <c r="D17" s="40">
        <v>10</v>
      </c>
      <c r="E17" s="40">
        <v>0.25</v>
      </c>
      <c r="J17" s="41" t="s">
        <v>39</v>
      </c>
      <c r="K17" s="40">
        <v>0</v>
      </c>
      <c r="L17" s="41" t="s">
        <v>38</v>
      </c>
      <c r="M17" s="105" t="b">
        <f>TRUE()</f>
        <v>1</v>
      </c>
      <c r="O17" s="89">
        <f>[1]!obGet([1]!obCall("",B17,"getValue",$C$8))</f>
        <v>1</v>
      </c>
      <c r="P17" s="106" t="s">
        <v>180</v>
      </c>
      <c r="IW17" s="18"/>
      <c r="IX17" s="18"/>
      <c r="IY17" s="18"/>
    </row>
    <row r="18" spans="2:259" ht="13.2" customHeight="1" x14ac:dyDescent="0.25">
      <c r="B18" s="21" t="str">
        <f>[1]!obMake("swapLeg-1-"&amp;ROW(),obLibs&amp;"net.finmath.marketdata.products.SwapLeg",[1]!obMake("",obLibs&amp;"net.finmath.time.RegularSchedule",[1]!obMake("",obLibs&amp;"net.finmath.time.TimeDiscretizationFromArray",[1]!obMake("","double",C18),[1]!obMake("","double",D18),[1]!obMake("","double",E18),[1]!obCall("","net.finmath.time.TimeDiscretizationFromArray$ShortPeriodLocation","valueOf",[1]!obMake("","String","SHORT_PERIOD_AT_START")))),[1]!obMake("","String",J18),[1]!obMake("","double",K18),[1]!obMake("","String",L18),[1]!obMake("","boolean",M18))</f>
        <v>swapLeg-1-18 
[11895]</v>
      </c>
      <c r="C18" s="40">
        <v>0</v>
      </c>
      <c r="D18" s="40">
        <v>10</v>
      </c>
      <c r="E18" s="40">
        <v>1</v>
      </c>
      <c r="J18" s="41" t="str">
        <f>""</f>
        <v/>
      </c>
      <c r="K18" s="85">
        <v>1.6E-2</v>
      </c>
      <c r="L18" s="41" t="s">
        <v>38</v>
      </c>
      <c r="M18" s="105" t="b">
        <f>TRUE()</f>
        <v>1</v>
      </c>
      <c r="O18" s="89">
        <f>[1]!obGet([1]!obCall("",B18,"getValue",$C$8))</f>
        <v>1.0261260319342571</v>
      </c>
      <c r="P18" s="106" t="s">
        <v>181</v>
      </c>
      <c r="IW18" s="18"/>
      <c r="IX18" s="18"/>
      <c r="IY18" s="18"/>
    </row>
    <row r="19" spans="2:259" ht="13.2" customHeight="1" x14ac:dyDescent="0.25">
      <c r="B19" s="21"/>
      <c r="C19" s="40"/>
      <c r="D19" s="40"/>
      <c r="E19" s="40"/>
      <c r="J19" s="41"/>
      <c r="K19" s="85"/>
      <c r="L19" s="41"/>
      <c r="M19" s="105"/>
      <c r="O19" s="89"/>
      <c r="P19" s="106"/>
      <c r="IW19" s="18"/>
      <c r="IX19" s="18"/>
      <c r="IY19" s="18"/>
    </row>
    <row r="23" spans="2:259" ht="13.2" customHeight="1" x14ac:dyDescent="0.25">
      <c r="B23" s="16" t="s">
        <v>182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01"/>
      <c r="O23" s="16"/>
      <c r="P23" s="16"/>
    </row>
    <row r="25" spans="2:259" ht="13.2" customHeight="1" x14ac:dyDescent="0.25">
      <c r="C25" s="25" t="s">
        <v>174</v>
      </c>
      <c r="D25" s="25" t="s">
        <v>80</v>
      </c>
      <c r="E25" s="25" t="s">
        <v>81</v>
      </c>
      <c r="F25" s="25" t="s">
        <v>82</v>
      </c>
      <c r="G25" s="25" t="s">
        <v>83</v>
      </c>
      <c r="H25" s="25" t="s">
        <v>84</v>
      </c>
      <c r="I25" s="25" t="s">
        <v>85</v>
      </c>
      <c r="J25" s="46" t="s">
        <v>86</v>
      </c>
      <c r="K25" s="25" t="s">
        <v>87</v>
      </c>
      <c r="L25" s="46" t="s">
        <v>88</v>
      </c>
      <c r="M25" s="103" t="s">
        <v>177</v>
      </c>
      <c r="O25" s="104" t="s">
        <v>57</v>
      </c>
      <c r="P25" s="44" t="s">
        <v>178</v>
      </c>
    </row>
    <row r="26" spans="2:259" ht="13.2" customHeight="1" x14ac:dyDescent="0.25">
      <c r="B26" s="21" t="str">
        <f>[1]!obMake("swapLeg-1-"&amp;ROW(),obLibs&amp;"net.finmath.marketdata.products.SwapLeg",[1]!obCall("",obLibs&amp;"net.finmath.time.ScheduleGenerator","createScheduleFromConventions",$E$8,[1]!obMake("","LocalDate",C26),[1]!obMake("","LocalDate",D26),[1]!obMake("","String",E26),[1]!obMake("","String",F26),$E$9,[1]!obMake("","String",G26),$E$10,[1]!obMake("","int",H26),[1]!obMake("","int",I26)),[1]!obMake("","String",J26),[1]!obMake("","double",K26),[1]!obMake("","String",L26),[1]!obMake("","boolean",M26))</f>
        <v>swapLeg-1-26 
[11842]</v>
      </c>
      <c r="C26" s="107">
        <v>40920</v>
      </c>
      <c r="D26" s="107">
        <v>41286</v>
      </c>
      <c r="E26" s="40" t="s">
        <v>110</v>
      </c>
      <c r="F26" s="40" t="s">
        <v>130</v>
      </c>
      <c r="G26" s="40" t="s">
        <v>109</v>
      </c>
      <c r="H26" s="40">
        <v>0</v>
      </c>
      <c r="I26" s="40">
        <v>0</v>
      </c>
      <c r="J26" s="33" t="s">
        <v>39</v>
      </c>
      <c r="K26" s="40">
        <v>0</v>
      </c>
      <c r="L26" s="33" t="s">
        <v>38</v>
      </c>
      <c r="M26" s="105" t="b">
        <v>1</v>
      </c>
      <c r="O26" s="89">
        <f>[1]!obGet([1]!obCall("",B26,"getValue",$C$8))</f>
        <v>0</v>
      </c>
      <c r="P26" s="106" t="s">
        <v>183</v>
      </c>
    </row>
    <row r="27" spans="2:259" ht="13.2" customHeight="1" x14ac:dyDescent="0.25">
      <c r="B27" s="21" t="str">
        <f>[1]!obMake("swapLeg-1-"&amp;ROW(),obLibs&amp;"net.finmath.marketdata.products.SwapLeg",[1]!obCall("",obLibs&amp;"net.finmath.time.ScheduleGenerator","createScheduleFromConventions",$E$8,[1]!obMake("","LocalDate",C27),[1]!obMake("","LocalDate",D27),[1]!obMake("","String",E27),[1]!obMake("","String",F27),$E$9,[1]!obMake("","String",G27),$E$10,[1]!obMake("","int",H27),[1]!obMake("","int",I27)),[1]!obMake("","String",J27),[1]!obMake("","double",K27),[1]!obMake("","String",L27),[1]!obMake("","boolean",M27))</f>
        <v>swapLeg-1-27 
[11876]</v>
      </c>
      <c r="C27" s="107">
        <v>40920</v>
      </c>
      <c r="D27" s="107">
        <v>44573</v>
      </c>
      <c r="E27" s="40" t="s">
        <v>149</v>
      </c>
      <c r="F27" s="40" t="str">
        <f>"act/360"</f>
        <v>act/360</v>
      </c>
      <c r="G27" s="40" t="s">
        <v>109</v>
      </c>
      <c r="H27" s="40">
        <v>0</v>
      </c>
      <c r="I27" s="40">
        <v>0</v>
      </c>
      <c r="J27" s="41" t="s">
        <v>40</v>
      </c>
      <c r="K27" s="40">
        <v>0</v>
      </c>
      <c r="L27" s="41" t="s">
        <v>38</v>
      </c>
      <c r="M27" s="105" t="b">
        <f>TRUE()</f>
        <v>1</v>
      </c>
      <c r="O27" s="89">
        <f>[1]!obGet([1]!obCall("",B27,"getValue",$C$8))</f>
        <v>2.1701607609902033E-2</v>
      </c>
      <c r="P27" s="106" t="s">
        <v>179</v>
      </c>
      <c r="IW27" s="18"/>
      <c r="IX27" s="18"/>
      <c r="IY27" s="18"/>
    </row>
    <row r="28" spans="2:259" ht="13.2" customHeight="1" x14ac:dyDescent="0.25">
      <c r="B28" s="21" t="str">
        <f>[1]!obMake("swapLeg-1-"&amp;ROW(),obLibs&amp;"net.finmath.marketdata.products.SwapLeg",[1]!obCall("",obLibs&amp;"net.finmath.time.ScheduleGenerator","createScheduleFromConventions",$E$8,[1]!obMake("","LocalDate",C28),[1]!obMake("","LocalDate",D28),[1]!obMake("","String",E28),[1]!obMake("","String",F28),$E$9,[1]!obMake("","String",G28),$E$10,[1]!obMake("","int",H28),[1]!obMake("","int",I28)),[1]!obMake("","String",J28),[1]!obMake("","double",K28),[1]!obMake("","String",L28),[1]!obMake("","boolean",M28))</f>
        <v>swapLeg-1-28 
[11047]</v>
      </c>
      <c r="C28" s="107">
        <v>40920</v>
      </c>
      <c r="D28" s="107">
        <v>44573</v>
      </c>
      <c r="E28" s="40" t="s">
        <v>110</v>
      </c>
      <c r="F28" s="40" t="s">
        <v>184</v>
      </c>
      <c r="G28" s="40" t="s">
        <v>109</v>
      </c>
      <c r="H28" s="40">
        <v>0</v>
      </c>
      <c r="I28" s="40">
        <v>0</v>
      </c>
      <c r="J28" s="41" t="str">
        <f>""</f>
        <v/>
      </c>
      <c r="K28" s="85">
        <v>1.5570000000000001E-2</v>
      </c>
      <c r="L28" s="41" t="s">
        <v>38</v>
      </c>
      <c r="M28" s="105" t="b">
        <f>TRUE()</f>
        <v>1</v>
      </c>
      <c r="O28" s="89">
        <f>[1]!obGet([1]!obCall("",B28,"getValue",$C$8))</f>
        <v>2.170160762095175E-2</v>
      </c>
      <c r="P28" s="106" t="s">
        <v>181</v>
      </c>
      <c r="IW28" s="18"/>
      <c r="IX28" s="18"/>
      <c r="IY28" s="18"/>
    </row>
    <row r="30" spans="2:259" ht="13.2" customHeight="1" x14ac:dyDescent="0.25">
      <c r="B30" s="21" t="str">
        <f>[1]!obMake("swapLeg-1-"&amp;ROW(),obLibs&amp;"net.finmath.marketdata.products.SwapLeg",[1]!obCall("",obLibs&amp;"net.finmath.time.ScheduleGenerator","createScheduleFromConventions",$E$8,[1]!obMake("","LocalDate",C30),[1]!obMake("","LocalDate",D30),[1]!obMake("","String",E30),[1]!obMake("","String",F30),$E$9,[1]!obMake("","String",G30),$E$10,[1]!obMake("","int",H30),[1]!obMake("","int",I30)),[1]!obMake("","String",J30),[1]!obMake("","double",K30),[1]!obMake("","String",L30),[1]!obMake("","boolean",M30))</f>
        <v>swapLeg-1-30 
[12755]</v>
      </c>
      <c r="C30" s="107">
        <v>40910</v>
      </c>
      <c r="D30" s="107">
        <v>41276</v>
      </c>
      <c r="E30" s="40" t="s">
        <v>149</v>
      </c>
      <c r="F30" s="40" t="s">
        <v>184</v>
      </c>
      <c r="G30" s="40" t="s">
        <v>109</v>
      </c>
      <c r="H30" s="40">
        <v>0</v>
      </c>
      <c r="I30" s="40">
        <v>0</v>
      </c>
      <c r="J30" s="41" t="s">
        <v>40</v>
      </c>
      <c r="K30" s="85">
        <v>0</v>
      </c>
      <c r="L30" s="41" t="s">
        <v>38</v>
      </c>
      <c r="M30" s="105" t="b">
        <v>0</v>
      </c>
      <c r="O30" s="89">
        <f>[1]!obGet([1]!obCall("",B30,"getValue",$C$8))</f>
        <v>3.2136518787541195E-3</v>
      </c>
      <c r="P30" s="106" t="s">
        <v>185</v>
      </c>
    </row>
    <row r="33" spans="2:16" ht="13.2" customHeight="1" x14ac:dyDescent="0.25">
      <c r="B33" s="21" t="str">
        <f>[1]!obMake("swapLeg-1-"&amp;ROW(),obLibs&amp;"net.finmath.marketdata.products.SwapLeg",[1]!obCall("",obLibs&amp;"net.finmath.time.ScheduleGenerator","createScheduleFromConventions",$E$8,[1]!obMake("","LocalDate",C33),[1]!obMake("","LocalDate",D33),[1]!obMake("","String",E33),[1]!obMake("","String",F33),$E$9,[1]!obMake("","String",G33),$E$10,[1]!obMake("","int",H33),[1]!obMake("","int",I33)),[1]!obMake("","String",J33),[1]!obMake("","double",K33),[1]!obMake("","String",L33),[1]!obMake("","boolean",M33))</f>
        <v>swapLeg-1-33 
[10435]</v>
      </c>
      <c r="C33" s="107">
        <v>40920</v>
      </c>
      <c r="D33" s="107">
        <v>42197</v>
      </c>
      <c r="E33" s="40" t="s">
        <v>149</v>
      </c>
      <c r="F33" s="40" t="str">
        <f>"act/360"</f>
        <v>act/360</v>
      </c>
      <c r="G33" s="40" t="s">
        <v>109</v>
      </c>
      <c r="H33" s="40">
        <v>0</v>
      </c>
      <c r="I33" s="40">
        <v>0</v>
      </c>
      <c r="J33" s="41" t="s">
        <v>40</v>
      </c>
      <c r="K33" s="40">
        <v>0</v>
      </c>
      <c r="L33" s="41" t="s">
        <v>38</v>
      </c>
      <c r="M33" s="105" t="b">
        <v>0</v>
      </c>
      <c r="O33" s="89">
        <f>[1]!obGet([1]!obCall("",B33,"getValue",$C$8))</f>
        <v>1.9233171866280905E-2</v>
      </c>
    </row>
    <row r="34" spans="2:16" ht="13.2" customHeight="1" x14ac:dyDescent="0.25">
      <c r="B34" s="21" t="str">
        <f>[1]!obMake("swapLeg-1-"&amp;ROW(),obLibs&amp;"net.finmath.marketdata.products.SwapLeg",[1]!obCall("",obLibs&amp;"net.finmath.time.ScheduleGenerator","createScheduleFromConventions",$E$8,[1]!obMake("","LocalDate",C34),[1]!obMake("","LocalDate",D34),[1]!obMake("","String",E34),[1]!obMake("","String",F34),$E$9,[1]!obMake("","String",G34),$E$10,[1]!obMake("","int",H34),[1]!obMake("","int",I34)),[1]!obMake("","String",J34),[1]!obMake("","double",K34),[1]!obMake("","String",L34),[1]!obMake("","boolean",M34))</f>
        <v>swapLeg-1-34 
[12768]</v>
      </c>
      <c r="C34" s="107">
        <v>40920</v>
      </c>
      <c r="D34" s="107">
        <v>42197</v>
      </c>
      <c r="E34" s="40" t="s">
        <v>110</v>
      </c>
      <c r="F34" s="40" t="s">
        <v>184</v>
      </c>
      <c r="G34" s="40" t="s">
        <v>109</v>
      </c>
      <c r="H34" s="40">
        <v>0</v>
      </c>
      <c r="I34" s="40">
        <v>0</v>
      </c>
      <c r="J34" s="41" t="str">
        <f>""</f>
        <v/>
      </c>
      <c r="K34" s="85">
        <v>5.5649999999999996E-3</v>
      </c>
      <c r="L34" s="41" t="s">
        <v>38</v>
      </c>
      <c r="M34" s="105" t="b">
        <v>0</v>
      </c>
      <c r="O34" s="89">
        <f>[1]!obGet([1]!obCall("",B34,"getValue",$C$8))</f>
        <v>1.9410482830541302E-2</v>
      </c>
    </row>
    <row r="37" spans="2:16" ht="13.2" customHeight="1" x14ac:dyDescent="0.25">
      <c r="B37" s="21" t="str">
        <f>[1]!obMake("swapLeg-1-"&amp;ROW(),obLibs&amp;"net.finmath.marketdata.products.SwapLeg",[1]!obCall("",obLibs&amp;"net.finmath.time.ScheduleGenerator","createScheduleFromConventions",$E$8,[1]!obMake("","LocalDate",C37),[1]!obMake("","LocalDate",D37),[1]!obMake("","String",E37),[1]!obMake("","String",F37),$E$9,[1]!obMake("","String",G37),$E$10,[1]!obMake("","int",H37),[1]!obMake("","int",I37)),[1]!obMake("","String",J37),[1]!obMake("","double",K37),[1]!obMake("","String",L37),[1]!obMake("","boolean",M37))</f>
        <v>swapLeg-1-37 
[12781]</v>
      </c>
      <c r="C37" s="107">
        <v>40920</v>
      </c>
      <c r="D37" s="107">
        <v>41286</v>
      </c>
      <c r="E37" s="40" t="s">
        <v>149</v>
      </c>
      <c r="F37" s="40" t="s">
        <v>130</v>
      </c>
      <c r="G37" s="40" t="s">
        <v>109</v>
      </c>
      <c r="H37" s="40">
        <v>0</v>
      </c>
      <c r="I37" s="40">
        <v>0</v>
      </c>
      <c r="J37" s="33" t="s">
        <v>39</v>
      </c>
      <c r="K37" s="40">
        <v>0</v>
      </c>
      <c r="L37" s="33" t="s">
        <v>38</v>
      </c>
      <c r="M37" s="105" t="b">
        <v>0</v>
      </c>
      <c r="O37" s="89">
        <f>[1]!obGet([1]!obCall("",B37,"getValue",$C$8))</f>
        <v>1.3158059013656266E-3</v>
      </c>
    </row>
    <row r="39" spans="2:16" ht="13.2" customHeight="1" x14ac:dyDescent="0.25">
      <c r="B39" s="44" t="s">
        <v>186</v>
      </c>
    </row>
    <row r="41" spans="2:16" ht="13.2" customHeight="1" x14ac:dyDescent="0.25">
      <c r="B41" s="21" t="str">
        <f>[1]!obMake("swapLeg-1-"&amp;ROW(),obLibs&amp;"net.finmath.marketdata.products.SwapLeg",[1]!obCall("",obLibs&amp;"net.finmath.time.ScheduleGenerator","createScheduleFromConventions",$E$8,[1]!obMake("","LocalDate",C41),[1]!obMake("","LocalDate",D41),[1]!obMake("","String",E41),[1]!obMake("","String",F41),$E$9,[1]!obMake("","String",G41),$E$10,[1]!obMake("","int",H41),[1]!obMake("","int",I41)),[1]!obMake("","String",J41),[1]!obMake("","double",K41),[1]!obMake("","String",L41),[1]!obMake("","boolean",M41))</f>
        <v>swapLeg-1-41 
[11908]</v>
      </c>
      <c r="C41" s="107">
        <v>40920</v>
      </c>
      <c r="D41" s="107">
        <v>44573</v>
      </c>
      <c r="E41" s="40" t="s">
        <v>149</v>
      </c>
      <c r="F41" s="40" t="s">
        <v>130</v>
      </c>
      <c r="G41" s="40" t="s">
        <v>109</v>
      </c>
      <c r="H41" s="40">
        <v>0</v>
      </c>
      <c r="I41" s="40">
        <v>0</v>
      </c>
      <c r="J41" s="33" t="s">
        <v>40</v>
      </c>
      <c r="K41" s="40">
        <v>0</v>
      </c>
      <c r="L41" s="33" t="s">
        <v>153</v>
      </c>
      <c r="M41" s="105" t="b">
        <v>0</v>
      </c>
      <c r="O41" s="89">
        <f>[1]!obGet([1]!obCall("",B41,"getValue",$C$8))</f>
        <v>0.14684092126175335</v>
      </c>
    </row>
    <row r="42" spans="2:16" ht="13.2" customHeight="1" x14ac:dyDescent="0.25">
      <c r="B42" s="21" t="str">
        <f>[1]!obMake("swapLeg-1-"&amp;ROW(),obLibs&amp;"net.finmath.marketdata.products.SwapLeg",[1]!obCall("",obLibs&amp;"net.finmath.time.ScheduleGenerator","createScheduleFromConventions",$E$8,[1]!obMake("","LocalDate",C42),[1]!obMake("","LocalDate",D42),[1]!obMake("","String",E42),[1]!obMake("","String",F42),$E$9,[1]!obMake("","String",G42),$E$10,[1]!obMake("","int",H42),[1]!obMake("","int",I42)),[1]!obMake("","String",J42),[1]!obMake("","double",K42),[1]!obMake("","String",L42),[1]!obMake("","boolean",M42))</f>
        <v>swapLeg-1-42 
[11829]</v>
      </c>
      <c r="C42" s="107">
        <v>40920</v>
      </c>
      <c r="D42" s="107">
        <v>44573</v>
      </c>
      <c r="E42" s="40" t="s">
        <v>149</v>
      </c>
      <c r="F42" s="40" t="s">
        <v>130</v>
      </c>
      <c r="G42" s="40" t="s">
        <v>109</v>
      </c>
      <c r="H42" s="40">
        <v>0</v>
      </c>
      <c r="I42" s="40">
        <v>0</v>
      </c>
      <c r="J42" s="33" t="s">
        <v>156</v>
      </c>
      <c r="K42" s="40">
        <v>0</v>
      </c>
      <c r="L42" s="33" t="s">
        <v>153</v>
      </c>
      <c r="M42" s="105" t="b">
        <v>0</v>
      </c>
      <c r="O42" s="89">
        <f>[1]!obGet([1]!obCall("",B42,"getValue",$C$8))</f>
        <v>0.14742412418895995</v>
      </c>
      <c r="P42" s="108">
        <f>O41-O42</f>
        <v>-5.8320292720659417E-4</v>
      </c>
    </row>
    <row r="44" spans="2:16" ht="13.2" customHeight="1" x14ac:dyDescent="0.25">
      <c r="B44" s="44" t="s">
        <v>187</v>
      </c>
    </row>
    <row r="46" spans="2:16" ht="13.2" customHeight="1" x14ac:dyDescent="0.25">
      <c r="B46" s="21" t="str">
        <f>[1]!obMake("swapLeg-1-"&amp;ROW(),obLibs&amp;"net.finmath.marketdata.products.SwapLeg",[1]!obCall("",obLibs&amp;"net.finmath.time.ScheduleGenerator","createScheduleFromConventions",$E$8,[1]!obMake("","LocalDate",C46),[1]!obMake("","LocalDate",D46),[1]!obMake("","String",E46),[1]!obMake("","String",F46),$E$9,[1]!obMake("","String",G46),$E$10,[1]!obMake("","int",H46),[1]!obMake("","int",I46)),[1]!obMake("","String",J46),[1]!obMake("","double",K46),[1]!obMake("","String",L46),[1]!obMake("","boolean",M46))</f>
        <v>swapLeg-1-46 
[11081]</v>
      </c>
      <c r="C46" s="107">
        <v>40918</v>
      </c>
      <c r="D46" s="107">
        <v>44573</v>
      </c>
      <c r="E46" s="40" t="s">
        <v>149</v>
      </c>
      <c r="F46" s="40" t="s">
        <v>108</v>
      </c>
      <c r="G46" s="40" t="s">
        <v>109</v>
      </c>
      <c r="H46" s="40">
        <v>0</v>
      </c>
      <c r="I46" s="40">
        <v>0</v>
      </c>
      <c r="J46" s="41" t="s">
        <v>40</v>
      </c>
      <c r="K46" s="85">
        <v>5.0000000000000001E-3</v>
      </c>
      <c r="L46" s="33" t="s">
        <v>159</v>
      </c>
      <c r="M46" s="105" t="b">
        <v>1</v>
      </c>
      <c r="O46" s="89">
        <f>[1]!obGet([1]!obCall("",B46,"getValue",$C$8))</f>
        <v>1.0000222209619294</v>
      </c>
    </row>
    <row r="47" spans="2:16" ht="13.2" customHeight="1" x14ac:dyDescent="0.25">
      <c r="B47" s="21" t="str">
        <f>[1]!obMake("swapLeg-1-"&amp;ROW(),obLibs&amp;"net.finmath.marketdata.products.SwapLeg",[1]!obCall("",obLibs&amp;"net.finmath.time.ScheduleGenerator","createScheduleFromConventions",$E$8,[1]!obMake("","LocalDate",C47),[1]!obMake("","LocalDate",D47),[1]!obMake("","String",E47),[1]!obMake("","String",F47),$E$9,[1]!obMake("","String",G47),$E$10,[1]!obMake("","int",H47),[1]!obMake("","int",I47)),[1]!obMake("","String",J47),[1]!obMake("","double",K47),[1]!obMake("","String",L47),[1]!obMake("","boolean",M47))</f>
        <v>swapLeg-1-47 
[11034]</v>
      </c>
      <c r="C47" s="107">
        <v>40918</v>
      </c>
      <c r="D47" s="107">
        <v>44573</v>
      </c>
      <c r="E47" s="40" t="s">
        <v>149</v>
      </c>
      <c r="F47" s="40" t="s">
        <v>108</v>
      </c>
      <c r="G47" s="40" t="s">
        <v>109</v>
      </c>
      <c r="H47" s="40">
        <v>0</v>
      </c>
      <c r="I47" s="40">
        <v>0</v>
      </c>
      <c r="J47" s="41" t="s">
        <v>188</v>
      </c>
      <c r="K47" s="85">
        <v>5.0000000000000001E-3</v>
      </c>
      <c r="L47" s="33" t="s">
        <v>159</v>
      </c>
      <c r="M47" s="105" t="b">
        <v>1</v>
      </c>
      <c r="O47" s="89" t="e">
        <f>[1]!obGet([1]!obCall("",B47,"getValue",$C$8))</f>
        <v>#VALUE!</v>
      </c>
      <c r="P47" s="108" t="e">
        <f>O46-O47</f>
        <v>#VALUE!</v>
      </c>
    </row>
    <row r="48" spans="2:16" ht="13.2" customHeight="1" x14ac:dyDescent="0.25">
      <c r="B48" s="21" t="str">
        <f>[1]!obMake("swapLeg-1-"&amp;ROW(),obLibs&amp;"net.finmath.marketdata.products.SwapLeg",[1]!obCall("",obLibs&amp;"net.finmath.time.ScheduleGenerator","createScheduleFromConventions",$E$8,[1]!obMake("","LocalDate",C48),[1]!obMake("","LocalDate",D48),[1]!obMake("","String",E48),[1]!obMake("","String",F48),$E$9,[1]!obMake("","String",G48),$E$10,[1]!obMake("","int",H48),[1]!obMake("","int",I48)),[1]!obMake("","String",J48),[1]!obMake("","double",K48),[1]!obMake("","String",L48),[1]!obMake("","boolean",M48))</f>
        <v>swapLeg-1-48 
[10520]</v>
      </c>
      <c r="C48" s="107">
        <v>40918</v>
      </c>
      <c r="D48" s="107">
        <v>44573</v>
      </c>
      <c r="E48" s="40" t="s">
        <v>149</v>
      </c>
      <c r="F48" s="40" t="s">
        <v>108</v>
      </c>
      <c r="G48" s="40" t="s">
        <v>109</v>
      </c>
      <c r="H48" s="40">
        <v>0</v>
      </c>
      <c r="I48" s="40">
        <v>0</v>
      </c>
      <c r="J48" s="41" t="s">
        <v>188</v>
      </c>
      <c r="K48" s="85">
        <v>5.0000000000000001E-3</v>
      </c>
      <c r="L48" s="33" t="s">
        <v>169</v>
      </c>
      <c r="M48" s="105" t="b">
        <v>1</v>
      </c>
      <c r="O48" s="89" t="e">
        <f>[1]!obGet([1]!obCall("",B48,"getValue",$C$8))</f>
        <v>#VALUE!</v>
      </c>
      <c r="P48" s="108"/>
    </row>
    <row r="50" spans="2:16" ht="13.2" customHeight="1" x14ac:dyDescent="0.25">
      <c r="B50" s="44" t="s">
        <v>189</v>
      </c>
    </row>
    <row r="52" spans="2:16" ht="13.2" customHeight="1" x14ac:dyDescent="0.25">
      <c r="B52" s="21" t="str">
        <f>[1]!obMake("swapLeg-1-"&amp;ROW(),obLibs&amp;"net.finmath.marketdata.products.SwapLeg",[1]!obCall("",obLibs&amp;"net.finmath.time.ScheduleGenerator","createScheduleFromConventions",$E$8,[1]!obMake("","LocalDate",C52),[1]!obMake("","LocalDate",D52),[1]!obMake("","String",E52),[1]!obMake("","String",F52),$E$9,[1]!obMake("","String",G52),$E$10,[1]!obMake("","int",H52),[1]!obMake("","int",I52)),[1]!obMake("","String",J52),[1]!obMake("","double",K52),[1]!obMake("","String",L52),[1]!obMake("","boolean",M52))</f>
        <v>swapLeg-1-52 
[10422]</v>
      </c>
      <c r="C52" s="107">
        <v>40918</v>
      </c>
      <c r="D52" s="107">
        <v>44573</v>
      </c>
      <c r="E52" s="40" t="s">
        <v>149</v>
      </c>
      <c r="F52" s="40" t="s">
        <v>130</v>
      </c>
      <c r="G52" s="40" t="s">
        <v>109</v>
      </c>
      <c r="H52" s="40">
        <v>0</v>
      </c>
      <c r="I52" s="40">
        <v>0</v>
      </c>
      <c r="J52" s="41" t="s">
        <v>188</v>
      </c>
      <c r="K52" s="85">
        <v>5.0000000000000001E-3</v>
      </c>
      <c r="L52" s="33" t="s">
        <v>159</v>
      </c>
      <c r="M52" s="105" t="b">
        <v>1</v>
      </c>
      <c r="O52" s="89" t="e">
        <f>[1]!obGet([1]!obCall("",B52,"getValue",$C$8))</f>
        <v>#VALUE!</v>
      </c>
      <c r="P52" s="108"/>
    </row>
    <row r="53" spans="2:16" ht="13.2" customHeight="1" x14ac:dyDescent="0.25">
      <c r="B53" s="21" t="str">
        <f>[1]!obMake("swapLeg-1-"&amp;ROW(),obLibs&amp;"net.finmath.marketdata.products.SwapLeg",[1]!obCall("",obLibs&amp;"net.finmath.time.ScheduleGenerator","createScheduleFromConventions",$E$8,[1]!obMake("","LocalDate",C53),[1]!obMake("","LocalDate",D53),[1]!obMake("","String",E53),[1]!obMake("","String",F53),$E$9,[1]!obMake("","String",G53),$E$10,[1]!obMake("","int",H53),[1]!obMake("","int",I53)),[1]!obMake("","String",J53),[1]!obMake("","double",K53),[1]!obMake("","String",L53),[1]!obMake("","boolean",M53))</f>
        <v>swapLeg-1-53 
[11101]</v>
      </c>
      <c r="C53" s="107">
        <v>40918</v>
      </c>
      <c r="D53" s="107">
        <v>44573</v>
      </c>
      <c r="E53" s="40" t="s">
        <v>149</v>
      </c>
      <c r="F53" s="40" t="s">
        <v>130</v>
      </c>
      <c r="G53" s="40" t="s">
        <v>109</v>
      </c>
      <c r="H53" s="40">
        <v>0</v>
      </c>
      <c r="I53" s="40">
        <v>0</v>
      </c>
      <c r="J53" s="41" t="s">
        <v>40</v>
      </c>
      <c r="K53" s="85">
        <v>5.0000000000000001E-3</v>
      </c>
      <c r="L53" s="33" t="s">
        <v>159</v>
      </c>
      <c r="M53" s="105" t="b">
        <v>1</v>
      </c>
      <c r="O53" s="89">
        <f>[1]!obGet([1]!obCall("",B53,"getValue",$C$8))</f>
        <v>0.99741321150954732</v>
      </c>
      <c r="P53" s="108" t="e">
        <f>O52-O53</f>
        <v>#VALUE!</v>
      </c>
    </row>
    <row r="55" spans="2:16" ht="13.2" customHeight="1" x14ac:dyDescent="0.25">
      <c r="B55" s="21" t="str">
        <f>[1]!obMake("swapLeg-1-"&amp;ROW(),obLibs&amp;"net.finmath.marketdata.products.SwapLeg",[1]!obCall("",obLibs&amp;"net.finmath.time.ScheduleGenerator","createScheduleFromConventions",$E$8,[1]!obMake("","LocalDate",C55),[1]!obMake("","LocalDate",D55),[1]!obMake("","String",E55),[1]!obMake("","String",F55),$E$9,[1]!obMake("","String",G55),$E$10,[1]!obMake("","int",H55),[1]!obMake("","int",I55)),[1]!obMake("","String",J55),[1]!obMake("","double",K55),[1]!obMake("","String",L55),[1]!obMake("","boolean",M55))</f>
        <v>swapLeg-1-55 
[12794]</v>
      </c>
      <c r="C55" s="107">
        <v>40918</v>
      </c>
      <c r="D55" s="107">
        <v>44573</v>
      </c>
      <c r="E55" s="40" t="s">
        <v>149</v>
      </c>
      <c r="F55" s="40" t="s">
        <v>130</v>
      </c>
      <c r="G55" s="40" t="s">
        <v>109</v>
      </c>
      <c r="H55" s="40">
        <v>0</v>
      </c>
      <c r="I55" s="40">
        <v>0</v>
      </c>
      <c r="J55" s="41" t="str">
        <f>""</f>
        <v/>
      </c>
      <c r="K55" s="85">
        <v>2.0299999999999999E-2</v>
      </c>
      <c r="L55" s="33" t="s">
        <v>159</v>
      </c>
      <c r="M55" s="105" t="b">
        <v>1</v>
      </c>
      <c r="O55" s="89">
        <f>[1]!obGet([1]!obCall("",B55,"getValue",$C$8))</f>
        <v>0.99920849190454075</v>
      </c>
      <c r="P55" s="108"/>
    </row>
    <row r="56" spans="2:16" ht="13.2" customHeight="1" x14ac:dyDescent="0.25">
      <c r="B56" s="21" t="str">
        <f>[1]!obMake("swapLeg-1-"&amp;ROW(),obLibs&amp;"net.finmath.marketdata.products.SwapLeg",[1]!obCall("",obLibs&amp;"net.finmath.time.ScheduleGenerator","createScheduleFromConventions",$E$8,[1]!obMake("","LocalDate",C56),[1]!obMake("","LocalDate",D56),[1]!obMake("","String",E56),[1]!obMake("","String",F56),$E$9,[1]!obMake("","String",G56),$E$10,[1]!obMake("","int",H56),[1]!obMake("","int",I56)),[1]!obMake("","String",J56),[1]!obMake("","double",K56),[1]!obMake("","String",L56),[1]!obMake("","boolean",M56))</f>
        <v>swapLeg-1-56 
[10507]</v>
      </c>
      <c r="C56" s="107">
        <v>40918</v>
      </c>
      <c r="D56" s="107">
        <v>44573</v>
      </c>
      <c r="E56" s="40" t="s">
        <v>149</v>
      </c>
      <c r="F56" s="40" t="s">
        <v>130</v>
      </c>
      <c r="G56" s="40" t="s">
        <v>109</v>
      </c>
      <c r="H56" s="40">
        <v>0</v>
      </c>
      <c r="I56" s="40">
        <v>0</v>
      </c>
      <c r="J56" s="41" t="str">
        <f>""</f>
        <v/>
      </c>
      <c r="K56" s="85">
        <v>2.0299999999999999E-2</v>
      </c>
      <c r="L56" s="33" t="s">
        <v>169</v>
      </c>
      <c r="M56" s="105" t="b">
        <v>1</v>
      </c>
      <c r="O56" s="89" t="e">
        <f>[1]!obGet([1]!obCall("",B56,"getValue",$C$8))</f>
        <v>#VALUE!</v>
      </c>
      <c r="P56" s="108" t="e">
        <f>O55-O56</f>
        <v>#VALUE!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8" customWidth="1"/>
    <col min="2" max="2" width="27.77734375" style="18" customWidth="1"/>
    <col min="3" max="9" width="10.21875" style="18" customWidth="1"/>
    <col min="10" max="12" width="15.33203125" style="18" customWidth="1"/>
    <col min="13" max="13" width="14.5546875" style="98" customWidth="1"/>
    <col min="14" max="14" width="5.109375" style="18" customWidth="1"/>
    <col min="15" max="16" width="15.33203125" style="18" customWidth="1"/>
    <col min="17" max="257" width="14.5546875" style="18" customWidth="1"/>
    <col min="258" max="1025" width="11.5546875"/>
  </cols>
  <sheetData>
    <row r="2" spans="2:1024" ht="15" customHeight="1" x14ac:dyDescent="0.25">
      <c r="B2" s="15" t="s">
        <v>190</v>
      </c>
    </row>
    <row r="3" spans="2:1024" ht="13.2" customHeight="1" x14ac:dyDescent="0.25">
      <c r="K3" s="99" t="s">
        <v>64</v>
      </c>
      <c r="L3" s="17" t="s">
        <v>191</v>
      </c>
      <c r="S3" s="18" t="s">
        <v>192</v>
      </c>
    </row>
    <row r="4" spans="2:1024" ht="13.2" customHeight="1" x14ac:dyDescent="0.25">
      <c r="B4" s="44" t="s">
        <v>193</v>
      </c>
      <c r="C4" s="105" t="b">
        <v>0</v>
      </c>
      <c r="D4" s="109" t="s">
        <v>194</v>
      </c>
      <c r="K4" s="99"/>
      <c r="L4" s="17" t="s">
        <v>195</v>
      </c>
      <c r="S4" s="18" t="s">
        <v>196</v>
      </c>
    </row>
    <row r="5" spans="2:1024" ht="13.2" customHeight="1" x14ac:dyDescent="0.25">
      <c r="L5" s="17" t="s">
        <v>197</v>
      </c>
      <c r="S5" s="18" t="s">
        <v>198</v>
      </c>
    </row>
    <row r="6" spans="2:1024" ht="13.2" customHeight="1" x14ac:dyDescent="0.25">
      <c r="B6" s="20" t="s">
        <v>28</v>
      </c>
      <c r="C6" s="20"/>
      <c r="S6" s="18" t="s">
        <v>199</v>
      </c>
    </row>
    <row r="7" spans="2:1024" ht="13.2" customHeight="1" x14ac:dyDescent="0.25">
      <c r="B7" s="14"/>
      <c r="C7" s="14"/>
      <c r="S7" s="18" t="s">
        <v>200</v>
      </c>
    </row>
    <row r="8" spans="2:1024" ht="13.2" customHeight="1" x14ac:dyDescent="0.25">
      <c r="B8" s="16" t="s">
        <v>31</v>
      </c>
      <c r="C8" s="16"/>
      <c r="E8" s="16" t="s">
        <v>25</v>
      </c>
      <c r="F8" s="16"/>
      <c r="G8" s="16"/>
      <c r="H8" s="16"/>
      <c r="S8" s="18" t="s">
        <v>201</v>
      </c>
    </row>
    <row r="9" spans="2:1024" ht="13.2" customHeight="1" x14ac:dyDescent="0.25">
      <c r="B9" s="18" t="s">
        <v>202</v>
      </c>
      <c r="C9" s="21" t="e">
        <f>IF(C4,Calibration!$B$11,NA())</f>
        <v>#N/A</v>
      </c>
      <c r="E9" s="14" t="str">
        <f>[1]!obMake("baseDate-sensitivities","LocalDate",F9)</f>
        <v>baseDate-sensitivities 
[7111]</v>
      </c>
      <c r="F9" s="19">
        <v>40918</v>
      </c>
      <c r="G9" s="14"/>
      <c r="H9" s="14"/>
      <c r="I9" s="14"/>
      <c r="O9" s="18" t="s">
        <v>203</v>
      </c>
      <c r="P9" s="41">
        <f>1/365</f>
        <v>2.7397260273972603E-3</v>
      </c>
      <c r="Q9" s="41">
        <f>0.01/100</f>
        <v>1E-4</v>
      </c>
      <c r="S9" s="18" t="s">
        <v>204</v>
      </c>
    </row>
    <row r="10" spans="2:1024" ht="13.2" customHeight="1" x14ac:dyDescent="0.25">
      <c r="B10" s="18" t="s">
        <v>161</v>
      </c>
      <c r="C10" s="21" t="e">
        <f>[1]!obCall("calibratedModel-sensitivities"&amp;"-"&amp;ROW(),C9,"getModel")</f>
        <v>#N/A</v>
      </c>
      <c r="E10" s="14" t="str">
        <f>[1]!obMake("shortPeriod-sensitivities","String",F10)</f>
        <v>shortPeriod-sensitivities 
[7146]</v>
      </c>
      <c r="F10" s="40" t="s">
        <v>67</v>
      </c>
      <c r="G10" s="14"/>
      <c r="H10" s="14"/>
      <c r="I10" s="14"/>
      <c r="O10" s="18" t="s">
        <v>205</v>
      </c>
      <c r="Q10" s="41" t="s">
        <v>192</v>
      </c>
      <c r="S10" s="18" t="s">
        <v>206</v>
      </c>
    </row>
    <row r="11" spans="2:1024" ht="13.2" customHeight="1" x14ac:dyDescent="0.25">
      <c r="E11" s="14" t="str">
        <f>[1]!obMake("businessDayCal-sensitivities",obLibs&amp;"net.finmath.time.businessdaycalendar."&amp;F11)</f>
        <v>businessDayCal-sensitivities 
[11909]</v>
      </c>
      <c r="F11" s="41" t="s">
        <v>46</v>
      </c>
      <c r="G11" s="14"/>
      <c r="H11" s="14"/>
      <c r="I11" s="14"/>
      <c r="O11" s="18" t="s">
        <v>207</v>
      </c>
      <c r="Q11" s="21" t="str">
        <f>[1]!obCall("calibratedCurves-"&amp;Q10,Calibration!$B$11,"getCloneShifted",[1]!obMake("","String",Q10),[1]!obMake("","double",Q9))</f>
        <v>calibratedCurves-discount-EUR-OIS-10Y 
[15051]</v>
      </c>
    </row>
    <row r="12" spans="2:1024" s="22" customFormat="1" ht="13.2" customHeight="1" x14ac:dyDescent="0.25">
      <c r="B12" s="22" t="s">
        <v>172</v>
      </c>
      <c r="M12" s="100"/>
      <c r="O12" s="22" t="s">
        <v>208</v>
      </c>
      <c r="Q12" s="22" t="str">
        <f>[1]!obCall("calibratedModel-"&amp;ROW(),Q11,"getModel")</f>
        <v>calibratedModel-12 
[15052]</v>
      </c>
      <c r="S12" s="18"/>
      <c r="AMJ12"/>
    </row>
    <row r="14" spans="2:1024" ht="13.2" customHeight="1" x14ac:dyDescent="0.25">
      <c r="B14" s="16" t="s">
        <v>173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01"/>
      <c r="O14" s="16"/>
      <c r="P14" s="16"/>
      <c r="Q14" s="16"/>
    </row>
    <row r="16" spans="2:1024" ht="13.2" customHeight="1" x14ac:dyDescent="0.25">
      <c r="C16" s="25" t="s">
        <v>174</v>
      </c>
      <c r="D16" s="25" t="s">
        <v>175</v>
      </c>
      <c r="E16" s="25" t="s">
        <v>176</v>
      </c>
      <c r="F16" s="25"/>
      <c r="G16" s="25"/>
      <c r="H16" s="25"/>
      <c r="I16" s="25"/>
      <c r="J16" s="102" t="s">
        <v>86</v>
      </c>
      <c r="K16" s="25" t="s">
        <v>87</v>
      </c>
      <c r="L16" s="102" t="s">
        <v>88</v>
      </c>
      <c r="M16" s="103" t="s">
        <v>177</v>
      </c>
      <c r="O16" s="104" t="s">
        <v>57</v>
      </c>
      <c r="P16" s="104" t="s">
        <v>209</v>
      </c>
      <c r="Q16" s="104" t="s">
        <v>210</v>
      </c>
      <c r="IX16" s="18"/>
      <c r="IY16" s="18"/>
      <c r="IZ16" s="18"/>
    </row>
    <row r="17" spans="2:260" ht="13.2" customHeight="1" x14ac:dyDescent="0.25">
      <c r="B17" s="21" t="str">
        <f>[1]!obMake("swapLeg-2-"&amp;ROW(),obLibs&amp;"net.finmath.marketdata.products.SwapLeg",[1]!obMake("",obLibs&amp;"net.finmath.time.RegularSchedule",[1]!obMake("",obLibs&amp;"net.finmath.time.TimeDiscretizationFromArray",[1]!obMake("","double",C17),[1]!obMake("","double",D17),[1]!obMake("","double",E17),[1]!obCall("","net.finmath.time.TimeDiscretizationFromArray$ShortPeriodLocation","valueOf",[1]!obMake("","String","SHORT_PERIOD_AT_START")))),[1]!obMake("","String",J17),[1]!obMake("","double",K17),[1]!obMake("","String",L17),[1]!obMake("","boolean",M17))</f>
        <v>swapLeg-2-17 
[9907]</v>
      </c>
      <c r="C17" s="40">
        <v>0</v>
      </c>
      <c r="D17" s="40">
        <v>10</v>
      </c>
      <c r="E17" s="40">
        <v>0.25</v>
      </c>
      <c r="J17" s="41" t="s">
        <v>40</v>
      </c>
      <c r="K17" s="40">
        <v>0</v>
      </c>
      <c r="L17" s="41" t="s">
        <v>38</v>
      </c>
      <c r="M17" s="105" t="b">
        <f>TRUE()</f>
        <v>1</v>
      </c>
      <c r="O17" s="89" t="e">
        <f>[1]!obGet([1]!obCall("",B17,"getValue",$C$10))</f>
        <v>#N/A</v>
      </c>
      <c r="P17" s="89" t="e">
        <f>([1]!obGet([1]!obCall("",B17,"getValue",[1]!obMake("","double",$P$9),$C$10))-O17)/$P$9/O17</f>
        <v>#N/A</v>
      </c>
      <c r="Q17" s="110" t="e">
        <f>([1]!obGet([1]!obCall("",B17,"getValue",Q$12))-$O17)/Q$9</f>
        <v>#N/A</v>
      </c>
      <c r="IX17" s="18"/>
      <c r="IY17" s="18"/>
      <c r="IZ17" s="18"/>
    </row>
    <row r="18" spans="2:260" ht="13.2" customHeight="1" x14ac:dyDescent="0.25">
      <c r="B18" s="21" t="str">
        <f>[1]!obMake("swapLeg-2-"&amp;ROW(),obLibs&amp;"net.finmath.marketdata.products.SwapLeg",[1]!obMake("",obLibs&amp;"net.finmath.time.RegularSchedule",[1]!obMake("",obLibs&amp;"net.finmath.time.TimeDiscretizationFromArray",[1]!obMake("","double",C18),[1]!obMake("","double",D18),[1]!obMake("","double",E18),[1]!obCall("","net.finmath.time.TimeDiscretizationFromArray$ShortPeriodLocation","valueOf",[1]!obMake("","String","SHORT_PERIOD_AT_START")))),[1]!obMake("","String",J18),[1]!obMake("","double",K18),[1]!obMake("","String",L18),[1]!obMake("","boolean",M18))</f>
        <v>swapLeg-2-18 
[10487]</v>
      </c>
      <c r="C18" s="40">
        <v>0</v>
      </c>
      <c r="D18" s="40">
        <v>10</v>
      </c>
      <c r="E18" s="40">
        <v>0.25</v>
      </c>
      <c r="J18" s="41" t="s">
        <v>40</v>
      </c>
      <c r="K18" s="40">
        <v>0</v>
      </c>
      <c r="L18" s="41" t="s">
        <v>40</v>
      </c>
      <c r="M18" s="105" t="b">
        <f>TRUE()</f>
        <v>1</v>
      </c>
      <c r="O18" s="89" t="e">
        <f>[1]!obGet([1]!obCall("",B18,"getValue",$C$10))</f>
        <v>#N/A</v>
      </c>
      <c r="P18" s="89" t="e">
        <f>([1]!obGet([1]!obCall("",B18,"getValue",[1]!obMake("","double",$P$9),$C$10))-O18)/$P$9/O18</f>
        <v>#N/A</v>
      </c>
      <c r="Q18" s="110" t="e">
        <f>([1]!obGet([1]!obCall("",B18,"getValue",Q$12))-$O18)/Q$9</f>
        <v>#VALUE!</v>
      </c>
      <c r="IX18" s="18"/>
      <c r="IY18" s="18"/>
      <c r="IZ18" s="18"/>
    </row>
    <row r="19" spans="2:260" ht="13.2" customHeight="1" x14ac:dyDescent="0.25">
      <c r="B19" s="21" t="str">
        <f>[1]!obMake("swapLeg-2-"&amp;ROW(),obLibs&amp;"net.finmath.marketdata.products.SwapLeg",[1]!obMake("",obLibs&amp;"net.finmath.time.RegularSchedule",[1]!obMake("",obLibs&amp;"net.finmath.time.TimeDiscretizationFromArray",[1]!obMake("","double",C19),[1]!obMake("","double",D19),[1]!obMake("","double",E19),[1]!obCall("","net.finmath.time.TimeDiscretizationFromArray$ShortPeriodLocation","valueOf",[1]!obMake("","String","SHORT_PERIOD_AT_START")))),[1]!obMake("","String",J19),[1]!obMake("","double",K19),[1]!obMake("","String",L19),[1]!obMake("","boolean",M19))</f>
        <v>swapLeg-2-19 
[11113]</v>
      </c>
      <c r="C19" s="40">
        <v>0</v>
      </c>
      <c r="D19" s="40">
        <v>10</v>
      </c>
      <c r="E19" s="40">
        <v>1</v>
      </c>
      <c r="J19" s="41" t="str">
        <f>""</f>
        <v/>
      </c>
      <c r="K19" s="85">
        <v>1.6E-2</v>
      </c>
      <c r="L19" s="41" t="s">
        <v>38</v>
      </c>
      <c r="M19" s="105" t="b">
        <f>TRUE()</f>
        <v>1</v>
      </c>
      <c r="O19" s="89" t="e">
        <f>[1]!obGet([1]!obCall("",B19,"getValue",$C$10))</f>
        <v>#N/A</v>
      </c>
      <c r="P19" s="89" t="e">
        <f>([1]!obGet([1]!obCall("",B19,"getValue",[1]!obMake("","double",$P$9),$C$10))-O19)/$P$9/O19</f>
        <v>#N/A</v>
      </c>
      <c r="Q19" s="110" t="e">
        <f>([1]!obGet([1]!obCall("",B19,"getValue",Q$12))-$O19)/Q$9</f>
        <v>#N/A</v>
      </c>
      <c r="IX19" s="18"/>
      <c r="IY19" s="18"/>
      <c r="IZ19" s="18"/>
    </row>
    <row r="20" spans="2:260" ht="13.2" customHeight="1" x14ac:dyDescent="0.25">
      <c r="B20" s="21" t="str">
        <f>[1]!obMake("swapLeg-2-"&amp;ROW(),obLibs&amp;"net.finmath.marketdata.products.SwapLeg",[1]!obMake("",obLibs&amp;"net.finmath.time.RegularSchedule",[1]!obMake("",obLibs&amp;"net.finmath.time.TimeDiscretizationFromArray",[1]!obMake("","double",C20),[1]!obMake("","double",D20),[1]!obMake("","double",E20),[1]!obCall("","net.finmath.time.TimeDiscretizationFromArray$ShortPeriodLocation","valueOf",[1]!obMake("","String","SHORT_PERIOD_AT_START")))),[1]!obMake("","String",J20),[1]!obMake("","double",K20),[1]!obMake("","String",L20),[1]!obMake("","boolean",M20))</f>
        <v>swapLeg-2-20 
[10468]</v>
      </c>
      <c r="C20" s="40">
        <v>0</v>
      </c>
      <c r="D20" s="40">
        <v>10</v>
      </c>
      <c r="E20" s="40">
        <v>1</v>
      </c>
      <c r="J20" s="41" t="str">
        <f>""</f>
        <v/>
      </c>
      <c r="K20" s="85">
        <v>1.6E-2</v>
      </c>
      <c r="L20" s="41" t="s">
        <v>40</v>
      </c>
      <c r="M20" s="105" t="b">
        <f>TRUE()</f>
        <v>1</v>
      </c>
      <c r="O20" s="89" t="e">
        <f>[1]!obGet([1]!obCall("",B20,"getValue",$C$10))</f>
        <v>#N/A</v>
      </c>
      <c r="P20" s="89" t="e">
        <f>([1]!obGet([1]!obCall("",B20,"getValue",[1]!obMake("","double",$P$9),$C$10))-O20)/$P$9/O20</f>
        <v>#N/A</v>
      </c>
      <c r="Q20" s="110" t="e">
        <f>([1]!obGet([1]!obCall("",B20,"getValue",Q$12))-$O20)/Q$9</f>
        <v>#VALUE!</v>
      </c>
      <c r="IX20" s="18"/>
      <c r="IY20" s="18"/>
      <c r="IZ20" s="18"/>
    </row>
    <row r="21" spans="2:260" ht="13.2" customHeight="1" x14ac:dyDescent="0.25">
      <c r="Q21" s="111"/>
    </row>
    <row r="22" spans="2:260" ht="13.2" customHeight="1" x14ac:dyDescent="0.25">
      <c r="Q22" s="111"/>
    </row>
    <row r="23" spans="2:260" ht="13.2" customHeight="1" x14ac:dyDescent="0.25">
      <c r="Q23" s="111"/>
    </row>
    <row r="24" spans="2:260" ht="13.2" customHeight="1" x14ac:dyDescent="0.25">
      <c r="B24" s="16" t="s">
        <v>182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01"/>
      <c r="O24" s="16"/>
      <c r="P24" s="16"/>
      <c r="Q24" s="16"/>
    </row>
    <row r="25" spans="2:260" ht="13.2" customHeight="1" x14ac:dyDescent="0.25">
      <c r="Q25" s="111"/>
    </row>
    <row r="26" spans="2:260" ht="13.2" customHeight="1" x14ac:dyDescent="0.25">
      <c r="C26" s="25" t="s">
        <v>174</v>
      </c>
      <c r="D26" s="25" t="s">
        <v>80</v>
      </c>
      <c r="E26" s="25" t="s">
        <v>81</v>
      </c>
      <c r="F26" s="25" t="s">
        <v>82</v>
      </c>
      <c r="G26" s="25" t="s">
        <v>83</v>
      </c>
      <c r="H26" s="25" t="s">
        <v>84</v>
      </c>
      <c r="I26" s="25" t="s">
        <v>85</v>
      </c>
      <c r="J26" s="46" t="s">
        <v>86</v>
      </c>
      <c r="K26" s="25" t="s">
        <v>87</v>
      </c>
      <c r="L26" s="46" t="s">
        <v>88</v>
      </c>
      <c r="M26" s="103" t="s">
        <v>177</v>
      </c>
      <c r="O26" s="104" t="s">
        <v>57</v>
      </c>
      <c r="P26" s="104" t="s">
        <v>209</v>
      </c>
      <c r="Q26" s="112" t="s">
        <v>211</v>
      </c>
    </row>
    <row r="27" spans="2:260" ht="13.2" customHeight="1" x14ac:dyDescent="0.25">
      <c r="B27" s="21" t="str">
        <f>[1]!obMake("swapLeg-2-"&amp;ROW(),obLibs&amp;"net.finmath.marketdata.products.SwapLeg",[1]!obCall("",obLibs&amp;"net.finmath.time.ScheduleGenerator","createScheduleFromConventions",$E$9,[1]!obMake("","LocalDate",C27),[1]!obMake("","LocalDate",D27),[1]!obMake("","String",E27),[1]!obMake("","String",F27),$E$10,[1]!obMake("","String",G27),$E$11,[1]!obMake("","int",H27),[1]!obMake("","int",I27)),[1]!obMake("","String",J27),[1]!obMake("","double",K27),[1]!obMake("","String",L27),[1]!obMake("","boolean",M27))</f>
        <v>swapLeg-2-27 
[14244]</v>
      </c>
      <c r="C27" s="107">
        <v>40920</v>
      </c>
      <c r="D27" s="107">
        <v>41286</v>
      </c>
      <c r="E27" s="40" t="s">
        <v>110</v>
      </c>
      <c r="F27" s="40" t="s">
        <v>130</v>
      </c>
      <c r="G27" s="40" t="s">
        <v>109</v>
      </c>
      <c r="H27" s="40">
        <v>0</v>
      </c>
      <c r="I27" s="40">
        <v>0</v>
      </c>
      <c r="J27" s="33" t="s">
        <v>39</v>
      </c>
      <c r="K27" s="40">
        <v>0</v>
      </c>
      <c r="L27" s="33" t="s">
        <v>38</v>
      </c>
      <c r="M27" s="105" t="b">
        <v>0</v>
      </c>
      <c r="O27" s="89" t="e">
        <f>[1]!obGet([1]!obCall("",B27,"getValue",$C$10))</f>
        <v>#N/A</v>
      </c>
      <c r="P27" s="89" t="e">
        <f>([1]!obGet([1]!obCall("",B27,"getValue",[1]!obMake("","double",$P$9),$C$10))-O27)/$P$9/O27</f>
        <v>#N/A</v>
      </c>
      <c r="Q27" s="110" t="e">
        <f>([1]!obGet([1]!obCall("",B27,"getValue",Q$12))-$O27)/Q$9</f>
        <v>#N/A</v>
      </c>
    </row>
    <row r="28" spans="2:260" ht="13.2" customHeight="1" x14ac:dyDescent="0.25">
      <c r="B28" s="21" t="str">
        <f>[1]!obMake("swapLeg-2-"&amp;ROW(),obLibs&amp;"net.finmath.marketdata.products.SwapLeg",[1]!obCall("",obLibs&amp;"net.finmath.time.ScheduleGenerator","createScheduleFromConventions",$E$9,[1]!obMake("","LocalDate",C28),[1]!obMake("","LocalDate",D28),[1]!obMake("","String",E28),[1]!obMake("","String",F28),$E$10,[1]!obMake("","String",G28),$E$11,[1]!obMake("","int",H28),[1]!obMake("","int",I28)),[1]!obMake("","String",J28),[1]!obMake("","double",K28),[1]!obMake("","String",L28),[1]!obMake("","boolean",M28))</f>
        <v>swapLeg-2-28 
[11922]</v>
      </c>
      <c r="C28" s="107">
        <v>40920</v>
      </c>
      <c r="D28" s="107">
        <v>44573</v>
      </c>
      <c r="E28" s="40" t="s">
        <v>149</v>
      </c>
      <c r="F28" s="40" t="str">
        <f>"act/360"</f>
        <v>act/360</v>
      </c>
      <c r="G28" s="40" t="s">
        <v>109</v>
      </c>
      <c r="H28" s="40">
        <v>0</v>
      </c>
      <c r="I28" s="40">
        <v>0</v>
      </c>
      <c r="J28" s="41" t="s">
        <v>40</v>
      </c>
      <c r="K28" s="40">
        <v>0</v>
      </c>
      <c r="L28" s="41" t="s">
        <v>38</v>
      </c>
      <c r="M28" s="105" t="b">
        <v>0</v>
      </c>
      <c r="O28" s="89" t="e">
        <f>[1]!obGet([1]!obCall("",B28,"getValue",$C$10))</f>
        <v>#N/A</v>
      </c>
      <c r="P28" s="89" t="e">
        <f>([1]!obGet([1]!obCall("",B28,"getValue",[1]!obMake("","double",$P$9),$C$10))-O28)/$P$9/O28</f>
        <v>#N/A</v>
      </c>
      <c r="Q28" s="110" t="e">
        <f>([1]!obGet([1]!obCall("",B28,"getValue",Q$12))-$O28)/Q$9</f>
        <v>#N/A</v>
      </c>
      <c r="IX28" s="18"/>
      <c r="IY28" s="18"/>
      <c r="IZ28" s="18"/>
    </row>
    <row r="29" spans="2:260" ht="13.2" customHeight="1" x14ac:dyDescent="0.25">
      <c r="B29" s="21" t="str">
        <f>[1]!obMake("swapLeg-2-"&amp;ROW(),obLibs&amp;"net.finmath.marketdata.products.SwapLeg",[1]!obCall("",obLibs&amp;"net.finmath.time.ScheduleGenerator","createScheduleFromConventions",$E$9,[1]!obMake("","LocalDate",C29),[1]!obMake("","LocalDate",D29),[1]!obMake("","String",E29),[1]!obMake("","String",F29),$E$10,[1]!obMake("","String",G29),$E$11,[1]!obMake("","int",H29),[1]!obMake("","int",I29)),[1]!obMake("","String",J29),[1]!obMake("","double",K29),[1]!obMake("","String",L29),[1]!obMake("","boolean",M29))</f>
        <v>swapLeg-2-29 
[14335]</v>
      </c>
      <c r="C29" s="107">
        <v>40920</v>
      </c>
      <c r="D29" s="107">
        <v>44573</v>
      </c>
      <c r="E29" s="40" t="s">
        <v>110</v>
      </c>
      <c r="F29" s="40" t="s">
        <v>184</v>
      </c>
      <c r="G29" s="40" t="s">
        <v>109</v>
      </c>
      <c r="H29" s="40">
        <v>0</v>
      </c>
      <c r="I29" s="40">
        <v>0</v>
      </c>
      <c r="J29" s="41" t="str">
        <f>""</f>
        <v/>
      </c>
      <c r="K29" s="85">
        <v>1.5570000000000001E-2</v>
      </c>
      <c r="L29" s="41" t="s">
        <v>38</v>
      </c>
      <c r="M29" s="105" t="b">
        <v>0</v>
      </c>
      <c r="O29" s="89" t="e">
        <f>[1]!obGet([1]!obCall("",B29,"getValue",$C$10))</f>
        <v>#N/A</v>
      </c>
      <c r="P29" s="89" t="e">
        <f>([1]!obGet([1]!obCall("",B29,"getValue",[1]!obMake("","double",$P$9),$C$10))-O29)/$P$9/O29</f>
        <v>#N/A</v>
      </c>
      <c r="Q29" s="110" t="e">
        <f>([1]!obGet([1]!obCall("",B29,"getValue",Q$12))-$O29)/Q$9</f>
        <v>#N/A</v>
      </c>
      <c r="R29" s="110"/>
      <c r="IX29" s="18"/>
      <c r="IY29" s="18"/>
      <c r="IZ29" s="18"/>
    </row>
    <row r="30" spans="2:260" ht="13.2" customHeight="1" x14ac:dyDescent="0.25">
      <c r="Q30" s="110"/>
    </row>
    <row r="31" spans="2:260" ht="13.2" customHeight="1" x14ac:dyDescent="0.25">
      <c r="B31" s="21" t="str">
        <f>[1]!obMake("swapLeg-2-"&amp;ROW(),obLibs&amp;"net.finmath.marketdata.products.SwapLeg",[1]!obCall("",obLibs&amp;"net.finmath.time.ScheduleGenerator","createScheduleFromConventions",$E$9,[1]!obMake("","LocalDate",C31),[1]!obMake("","LocalDate",D31),[1]!obMake("","String",E31),[1]!obMake("","String",F31),$E$10,[1]!obMake("","String",G31),$E$11,[1]!obMake("","int",H31),[1]!obMake("","int",I31)),[1]!obMake("","String",J31),[1]!obMake("","double",K31),[1]!obMake("","String",L31),[1]!obMake("","boolean",M31))</f>
        <v>swapLeg-2-31 
[14231]</v>
      </c>
      <c r="C31" s="107">
        <v>40910</v>
      </c>
      <c r="D31" s="107">
        <v>41276</v>
      </c>
      <c r="E31" s="40" t="s">
        <v>149</v>
      </c>
      <c r="F31" s="40" t="s">
        <v>184</v>
      </c>
      <c r="G31" s="40" t="s">
        <v>109</v>
      </c>
      <c r="H31" s="40">
        <v>0</v>
      </c>
      <c r="I31" s="40">
        <v>0</v>
      </c>
      <c r="J31" s="41" t="s">
        <v>40</v>
      </c>
      <c r="K31" s="85">
        <v>0</v>
      </c>
      <c r="L31" s="41" t="s">
        <v>38</v>
      </c>
      <c r="M31" s="105" t="b">
        <v>0</v>
      </c>
      <c r="O31" s="89" t="e">
        <f>[1]!obGet([1]!obCall("",B31,"getValue",$C$10))</f>
        <v>#N/A</v>
      </c>
      <c r="P31" s="89" t="e">
        <f>([1]!obGet([1]!obCall("",B31,"getValue",[1]!obMake("","double",$P$9),$C$10))-O31)/$P$9/O31</f>
        <v>#N/A</v>
      </c>
      <c r="Q31" s="110" t="e">
        <f>([1]!obGet([1]!obCall("",B31,"getValue",Q$12))-$O31)/Q$9</f>
        <v>#N/A</v>
      </c>
    </row>
    <row r="32" spans="2:260" ht="13.2" customHeight="1" x14ac:dyDescent="0.25">
      <c r="Q32" s="110"/>
    </row>
    <row r="33" spans="2:17" ht="13.2" customHeight="1" x14ac:dyDescent="0.25">
      <c r="Q33" s="110"/>
    </row>
    <row r="34" spans="2:17" ht="13.2" customHeight="1" x14ac:dyDescent="0.25">
      <c r="B34" s="21" t="str">
        <f>[1]!obMake("swapLeg-2-"&amp;ROW(),obLibs&amp;"net.finmath.marketdata.products.SwapLeg",[1]!obCall("",obLibs&amp;"net.finmath.time.ScheduleGenerator","createScheduleFromConventions",$E$9,[1]!obMake("","LocalDate",C34),[1]!obMake("","LocalDate",D34),[1]!obMake("","String",E34),[1]!obMake("","String",F34),$E$10,[1]!obMake("","String",G34),$E$11,[1]!obMake("","int",H34),[1]!obMake("","int",I34)),[1]!obMake("","String",J34),[1]!obMake("","double",K34),[1]!obMake("","String",L34),[1]!obMake("","boolean",M34))</f>
        <v>swapLeg-2-34 
[14413]</v>
      </c>
      <c r="C34" s="107">
        <v>40920</v>
      </c>
      <c r="D34" s="107">
        <v>42197</v>
      </c>
      <c r="E34" s="40" t="s">
        <v>149</v>
      </c>
      <c r="F34" s="40" t="str">
        <f>"act/360"</f>
        <v>act/360</v>
      </c>
      <c r="G34" s="40" t="s">
        <v>109</v>
      </c>
      <c r="H34" s="40">
        <v>0</v>
      </c>
      <c r="I34" s="40">
        <v>0</v>
      </c>
      <c r="J34" s="33" t="s">
        <v>39</v>
      </c>
      <c r="K34" s="40">
        <v>0</v>
      </c>
      <c r="L34" s="41" t="s">
        <v>38</v>
      </c>
      <c r="M34" s="105" t="b">
        <v>0</v>
      </c>
      <c r="O34" s="89" t="e">
        <f>[1]!obGet([1]!obCall("",B34,"getValue",$C$10))</f>
        <v>#N/A</v>
      </c>
      <c r="P34" s="89" t="e">
        <f>([1]!obGet([1]!obCall("",B34,"getValue",[1]!obMake("","double",$P$9),$C$10))-O34)/$P$9/O34</f>
        <v>#N/A</v>
      </c>
      <c r="Q34" s="110" t="e">
        <f>([1]!obGet([1]!obCall("",B34,"getValue",Q$12))-$O34)/Q$9</f>
        <v>#N/A</v>
      </c>
    </row>
    <row r="35" spans="2:17" ht="13.2" customHeight="1" x14ac:dyDescent="0.25">
      <c r="B35" s="21" t="str">
        <f>[1]!obMake("swapLeg-2-"&amp;ROW(),obLibs&amp;"net.finmath.marketdata.products.SwapLeg",[1]!obCall("",obLibs&amp;"net.finmath.time.ScheduleGenerator","createScheduleFromConventions",$E$9,[1]!obMake("","LocalDate",C35),[1]!obMake("","LocalDate",D35),[1]!obMake("","String",E35),[1]!obMake("","String",F35),$E$10,[1]!obMake("","String",G35),$E$11,[1]!obMake("","int",H35),[1]!obMake("","int",I35)),[1]!obMake("","String",J35),[1]!obMake("","double",K35),[1]!obMake("","String",L35),[1]!obMake("","boolean",M35))</f>
        <v>swapLeg-2-35 
[14387]</v>
      </c>
      <c r="C35" s="107">
        <v>40920</v>
      </c>
      <c r="D35" s="107">
        <v>42197</v>
      </c>
      <c r="E35" s="40" t="s">
        <v>110</v>
      </c>
      <c r="F35" s="40" t="s">
        <v>184</v>
      </c>
      <c r="G35" s="40" t="s">
        <v>109</v>
      </c>
      <c r="H35" s="40">
        <v>0</v>
      </c>
      <c r="I35" s="40">
        <v>0</v>
      </c>
      <c r="J35" s="41" t="str">
        <f>""</f>
        <v/>
      </c>
      <c r="K35" s="85">
        <v>5.5649999999999996E-3</v>
      </c>
      <c r="L35" s="41" t="s">
        <v>38</v>
      </c>
      <c r="M35" s="105" t="b">
        <v>0</v>
      </c>
      <c r="O35" s="89" t="e">
        <f>[1]!obGet([1]!obCall("",B35,"getValue",$C$10))</f>
        <v>#N/A</v>
      </c>
      <c r="P35" s="89" t="e">
        <f>([1]!obGet([1]!obCall("",B35,"getValue",[1]!obMake("","double",$P$9),$C$10))-O35)/$P$9/O35</f>
        <v>#N/A</v>
      </c>
      <c r="Q35" s="110" t="e">
        <f>([1]!obGet([1]!obCall("",B35,"getValue",Q$12))-$O35)/Q$9</f>
        <v>#N/A</v>
      </c>
    </row>
    <row r="36" spans="2:17" ht="13.2" customHeight="1" x14ac:dyDescent="0.25">
      <c r="P36" s="89"/>
    </row>
    <row r="38" spans="2:17" ht="13.2" customHeight="1" x14ac:dyDescent="0.25">
      <c r="B38" s="21" t="str">
        <f>[1]!obMake("swapLeg-2-"&amp;ROW(),obLibs&amp;"net.finmath.marketdata.products.SwapLeg",[1]!obCall("",obLibs&amp;"net.finmath.time.ScheduleGenerator","createScheduleFromConventions",$E$9,[1]!obMake("","LocalDate",C38),[1]!obMake("","LocalDate",D38),[1]!obMake("","String",E38),[1]!obMake("","String",F38),$E$10,[1]!obMake("","String",G38),$E$11,[1]!obMake("","int",H38),[1]!obMake("","int",I38)),[1]!obMake("","String",J38),[1]!obMake("","double",K38),[1]!obMake("","String",L38),[1]!obMake("","boolean",M38))</f>
        <v>swapLeg-2-38 
[14491]</v>
      </c>
      <c r="C38" s="107">
        <v>40920</v>
      </c>
      <c r="D38" s="107">
        <v>41286</v>
      </c>
      <c r="E38" s="40" t="s">
        <v>149</v>
      </c>
      <c r="F38" s="40" t="s">
        <v>130</v>
      </c>
      <c r="G38" s="40" t="s">
        <v>109</v>
      </c>
      <c r="H38" s="40">
        <v>0</v>
      </c>
      <c r="I38" s="40">
        <v>0</v>
      </c>
      <c r="J38" s="33" t="s">
        <v>39</v>
      </c>
      <c r="K38" s="40">
        <v>0</v>
      </c>
      <c r="L38" s="33" t="s">
        <v>38</v>
      </c>
      <c r="M38" s="105" t="b">
        <v>0</v>
      </c>
      <c r="O38" s="89" t="e">
        <f>[1]!obGet([1]!obCall("",B38,"getValue",$C$10))</f>
        <v>#N/A</v>
      </c>
      <c r="P38" s="89" t="e">
        <f>([1]!obGet([1]!obCall("",B38,"getValue",[1]!obMake("","double",$P$9),$C$10))-O38)/$P$9/O38</f>
        <v>#N/A</v>
      </c>
      <c r="Q38" s="110" t="e">
        <f>([1]!obGet([1]!obCall("",B38,"getValue",Q$12))-$O38)/Q$9</f>
        <v>#N/A</v>
      </c>
    </row>
    <row r="40" spans="2:17" ht="13.2" customHeight="1" x14ac:dyDescent="0.25">
      <c r="B40" s="21" t="str">
        <f>[1]!obMake("swapLeg-2-"&amp;ROW(),obLibs&amp;"net.finmath.marketdata.products.SwapLeg",[1]!obCall("",obLibs&amp;"net.finmath.time.ScheduleGenerator","createScheduleFromConventions",$E$9,[1]!obMake("","LocalDate",C40),[1]!obMake("","LocalDate",D40),[1]!obMake("","String",E40),[1]!obMake("","String",F40),$E$10,[1]!obMake("","String",G40),$E$11,[1]!obMake("","int",H40),[1]!obMake("","int",I40)),[1]!obMake("","String",J40),[1]!obMake("","double",K40),[1]!obMake("","String",L40),[1]!obMake("","boolean",M40))</f>
        <v>swapLeg-2-40 
[14322]</v>
      </c>
      <c r="C40" s="107">
        <v>40917</v>
      </c>
      <c r="D40" s="107">
        <v>44573</v>
      </c>
      <c r="E40" s="40" t="s">
        <v>110</v>
      </c>
      <c r="F40" s="40" t="str">
        <f>"act/360"</f>
        <v>act/360</v>
      </c>
      <c r="G40" s="40" t="s">
        <v>109</v>
      </c>
      <c r="H40" s="40">
        <v>0</v>
      </c>
      <c r="I40" s="40">
        <v>0</v>
      </c>
      <c r="J40" s="41" t="str">
        <f>""</f>
        <v/>
      </c>
      <c r="K40" s="85">
        <v>0</v>
      </c>
      <c r="L40" s="41" t="s">
        <v>212</v>
      </c>
      <c r="M40" s="105" t="b">
        <v>1</v>
      </c>
      <c r="O40" s="89" t="e">
        <f>[1]!obGet([1]!obCall("",B40,"getValue",$C$10))</f>
        <v>#N/A</v>
      </c>
      <c r="P40" s="89" t="e">
        <f>([1]!obGet([1]!obCall("",B40,"getValue",[1]!obMake("","double",$P$9),$C$10))-O40)/$P$9/O40</f>
        <v>#N/A</v>
      </c>
      <c r="Q40" s="110" t="e">
        <f>([1]!obGet([1]!obCall("",B40,"getValue",Q$12))-$O40)/Q$9</f>
        <v>#VALUE!</v>
      </c>
    </row>
    <row r="41" spans="2:17" ht="13.2" customHeight="1" x14ac:dyDescent="0.25">
      <c r="Q41" s="110"/>
    </row>
    <row r="42" spans="2:17" ht="13.2" customHeight="1" x14ac:dyDescent="0.25">
      <c r="B42" s="44" t="s">
        <v>187</v>
      </c>
      <c r="Q42" s="110"/>
    </row>
    <row r="43" spans="2:17" ht="13.2" customHeight="1" x14ac:dyDescent="0.25">
      <c r="Q43" s="110"/>
    </row>
    <row r="44" spans="2:17" ht="13.2" customHeight="1" x14ac:dyDescent="0.25">
      <c r="B44" s="21" t="str">
        <f>[1]!obMake("swapLeg-2-"&amp;ROW(),obLibs&amp;"net.finmath.marketdata.products.SwapLeg",[1]!obCall("",obLibs&amp;"net.finmath.time.ScheduleGenerator","createScheduleFromConventions",$E$9,[1]!obMake("","LocalDate",C44),[1]!obMake("","LocalDate",D44),[1]!obMake("","String",E44),[1]!obMake("","String",F44),$E$10,[1]!obMake("","String",G44),$E$11,[1]!obMake("","int",H44),[1]!obMake("","int",I44)),[1]!obMake("","String",J44),[1]!obMake("","double",K44),[1]!obMake("","String",L44),[1]!obMake("","boolean",M44))</f>
        <v>swapLeg-2-44 
[14257]</v>
      </c>
      <c r="C44" s="107">
        <v>40918</v>
      </c>
      <c r="D44" s="107">
        <v>44573</v>
      </c>
      <c r="E44" s="40" t="s">
        <v>149</v>
      </c>
      <c r="F44" s="40" t="s">
        <v>130</v>
      </c>
      <c r="G44" s="40" t="s">
        <v>109</v>
      </c>
      <c r="H44" s="40">
        <v>0</v>
      </c>
      <c r="I44" s="40">
        <v>0</v>
      </c>
      <c r="J44" s="41" t="s">
        <v>40</v>
      </c>
      <c r="K44" s="85">
        <v>5.0000000000000001E-3</v>
      </c>
      <c r="L44" s="33" t="s">
        <v>159</v>
      </c>
      <c r="M44" s="105" t="b">
        <v>1</v>
      </c>
      <c r="O44" s="89" t="e">
        <f>[1]!obGet([1]!obCall("",B44,"getValue",$C$10))</f>
        <v>#N/A</v>
      </c>
      <c r="P44" s="89" t="e">
        <f>([1]!obGet([1]!obCall("",B44,"getValue",[1]!obMake("","double",$Q$9),$C$10))-O44)/$Q$9/O44</f>
        <v>#N/A</v>
      </c>
      <c r="Q44" s="110" t="e">
        <f>([1]!obGet([1]!obCall("",B44,"getValue",Q$12))-$O44)/Q$9</f>
        <v>#N/A</v>
      </c>
    </row>
    <row r="45" spans="2:17" ht="13.2" customHeight="1" x14ac:dyDescent="0.25">
      <c r="B45" s="21" t="str">
        <f>[1]!obMake("swapLeg-2-"&amp;ROW(),obLibs&amp;"net.finmath.marketdata.products.SwapLeg",[1]!obCall("",obLibs&amp;"net.finmath.time.ScheduleGenerator","createScheduleFromConventions",$E$9,[1]!obMake("","LocalDate",C45),[1]!obMake("","LocalDate",D45),[1]!obMake("","String",E45),[1]!obMake("","String",F45),$E$10,[1]!obMake("","String",G45),$E$11,[1]!obMake("","int",H45),[1]!obMake("","int",I45)),[1]!obMake("","String",J45),[1]!obMake("","double",K45),[1]!obMake("","String",L45),[1]!obMake("","boolean",M45))</f>
        <v>swapLeg-2-45 
[14309]</v>
      </c>
      <c r="C45" s="107">
        <v>40918</v>
      </c>
      <c r="D45" s="107">
        <v>44573</v>
      </c>
      <c r="E45" s="40" t="s">
        <v>149</v>
      </c>
      <c r="F45" s="40" t="s">
        <v>130</v>
      </c>
      <c r="G45" s="40" t="s">
        <v>109</v>
      </c>
      <c r="H45" s="40">
        <v>0</v>
      </c>
      <c r="I45" s="40">
        <v>0</v>
      </c>
      <c r="J45" s="41" t="s">
        <v>188</v>
      </c>
      <c r="K45" s="85">
        <v>5.0000000000000001E-3</v>
      </c>
      <c r="L45" s="33" t="s">
        <v>169</v>
      </c>
      <c r="M45" s="105" t="b">
        <v>1</v>
      </c>
      <c r="O45" s="89" t="e">
        <f>[1]!obGet([1]!obCall("",B45,"getValue",$C$10))</f>
        <v>#N/A</v>
      </c>
      <c r="P45" s="89" t="e">
        <f>([1]!obGet([1]!obCall("",B45,"getValue",[1]!obMake("","double",$Q$9),$C$10))-O45)/$Q$9/O45</f>
        <v>#N/A</v>
      </c>
      <c r="Q45" s="110" t="e">
        <f>([1]!obGet([1]!obCall("",B45,"getValue",Q$12))-$O45)/Q$9</f>
        <v>#VALUE!</v>
      </c>
    </row>
    <row r="46" spans="2:17" ht="13.2" customHeight="1" x14ac:dyDescent="0.25">
      <c r="Q46" s="110"/>
    </row>
    <row r="47" spans="2:17" ht="13.2" customHeight="1" x14ac:dyDescent="0.25">
      <c r="B47" s="44" t="s">
        <v>189</v>
      </c>
      <c r="Q47" s="110"/>
    </row>
    <row r="48" spans="2:17" ht="13.2" customHeight="1" x14ac:dyDescent="0.25">
      <c r="Q48" s="110"/>
    </row>
    <row r="49" spans="2:21" ht="13.2" customHeight="1" x14ac:dyDescent="0.25">
      <c r="B49" s="21" t="str">
        <f>[1]!obMake("swapLeg-2-"&amp;ROW(),obLibs&amp;"net.finmath.marketdata.products.SwapLeg",[1]!obCall("",obLibs&amp;"net.finmath.time.ScheduleGenerator","createScheduleFromConventions",$E$9,[1]!obMake("","LocalDate",C49),[1]!obMake("","LocalDate",D49),[1]!obMake("","String",E49),[1]!obMake("","String",F49),$E$10,[1]!obMake("","String",G49),$E$11,[1]!obMake("","int",H49),[1]!obMake("","int",I49)),[1]!obMake("","String",J49),[1]!obMake("","double",K49),[1]!obMake("","String",L49),[1]!obMake("","boolean",M49))</f>
        <v>swapLeg-2-49 
[14348]</v>
      </c>
      <c r="C49" s="107">
        <v>40918</v>
      </c>
      <c r="D49" s="107">
        <v>44573</v>
      </c>
      <c r="E49" s="40" t="s">
        <v>149</v>
      </c>
      <c r="F49" s="40" t="s">
        <v>108</v>
      </c>
      <c r="G49" s="40" t="s">
        <v>109</v>
      </c>
      <c r="H49" s="40">
        <v>0</v>
      </c>
      <c r="I49" s="40">
        <v>0</v>
      </c>
      <c r="J49" s="41" t="s">
        <v>188</v>
      </c>
      <c r="K49" s="85">
        <v>5.0000000000000001E-3</v>
      </c>
      <c r="L49" s="33" t="s">
        <v>169</v>
      </c>
      <c r="M49" s="105" t="b">
        <v>1</v>
      </c>
      <c r="O49" s="89" t="e">
        <f>[1]!obGet([1]!obCall("",B49,"getValue",$C$10))</f>
        <v>#N/A</v>
      </c>
      <c r="P49" s="89" t="e">
        <f>([1]!obGet([1]!obCall("",B49,"getValue",[1]!obMake("","double",$Q$9),$C$10))-O49)/$Q$9/O49</f>
        <v>#N/A</v>
      </c>
      <c r="Q49" s="110" t="e">
        <f>([1]!obGet([1]!obCall("",B49,"getValue",Q$12))-$O49)/Q$9</f>
        <v>#VALUE!</v>
      </c>
    </row>
    <row r="50" spans="2:21" ht="13.2" customHeight="1" x14ac:dyDescent="0.25">
      <c r="B50" s="21" t="str">
        <f>[1]!obMake("swapLeg-2-"&amp;ROW(),obLibs&amp;"net.finmath.marketdata.products.SwapLeg",[1]!obCall("",obLibs&amp;"net.finmath.time.ScheduleGenerator","createScheduleFromConventions",$E$9,[1]!obMake("","LocalDate",C50),[1]!obMake("","LocalDate",D50),[1]!obMake("","String",E50),[1]!obMake("","String",F50),$E$10,[1]!obMake("","String",G50),$E$11,[1]!obMake("","int",H50),[1]!obMake("","int",I50)),[1]!obMake("","String",J50),[1]!obMake("","double",K50),[1]!obMake("","String",L50),[1]!obMake("","boolean",M50))</f>
        <v>swapLeg-2-50 
[14400]</v>
      </c>
      <c r="C50" s="107">
        <v>40918</v>
      </c>
      <c r="D50" s="107">
        <v>44573</v>
      </c>
      <c r="E50" s="40" t="s">
        <v>149</v>
      </c>
      <c r="F50" s="40" t="s">
        <v>108</v>
      </c>
      <c r="G50" s="40" t="s">
        <v>109</v>
      </c>
      <c r="H50" s="40">
        <v>0</v>
      </c>
      <c r="I50" s="40">
        <v>0</v>
      </c>
      <c r="J50" s="41" t="s">
        <v>40</v>
      </c>
      <c r="K50" s="85">
        <v>5.0000000000000001E-3</v>
      </c>
      <c r="L50" s="33" t="s">
        <v>169</v>
      </c>
      <c r="M50" s="105" t="b">
        <v>1</v>
      </c>
      <c r="O50" s="89" t="e">
        <f>[1]!obGet([1]!obCall("",B50,"getValue",$C$10))</f>
        <v>#N/A</v>
      </c>
      <c r="P50" s="89" t="e">
        <f>([1]!obGet([1]!obCall("",B50,"getValue",[1]!obMake("","double",$Q$9),$C$10))-O50)/$Q$9/O50</f>
        <v>#N/A</v>
      </c>
      <c r="Q50" s="110" t="e">
        <f>([1]!obGet([1]!obCall("",B50,"getValue",Q$12))-$O50)/Q$9</f>
        <v>#VALUE!</v>
      </c>
      <c r="R50" s="18" t="s">
        <v>213</v>
      </c>
    </row>
    <row r="51" spans="2:21" ht="13.2" customHeight="1" x14ac:dyDescent="0.25">
      <c r="Q51" s="110"/>
    </row>
    <row r="52" spans="2:21" ht="13.2" customHeight="1" x14ac:dyDescent="0.25">
      <c r="B52" s="21" t="str">
        <f>[1]!obMake("swapLeg-2-"&amp;ROW(),obLibs&amp;"net.finmath.marketdata.products.SwapLeg",[1]!obCall("",obLibs&amp;"net.finmath.time.ScheduleGenerator","createScheduleFromConventions",$E$9,[1]!obMake("","LocalDate",C52),[1]!obMake("","LocalDate",D52),[1]!obMake("","String",E52),[1]!obMake("","String",F52),$E$10,[1]!obMake("","String",G52),$E$11,[1]!obMake("","int",H52),[1]!obMake("","int",I52)),[1]!obMake("","String",J52),[1]!obMake("","double",K52),[1]!obMake("","String",L52),[1]!obMake("","boolean",M52))</f>
        <v>swapLeg-2-52 
[14426]</v>
      </c>
      <c r="C52" s="107">
        <v>40918</v>
      </c>
      <c r="D52" s="107">
        <v>44573</v>
      </c>
      <c r="E52" s="40" t="s">
        <v>149</v>
      </c>
      <c r="F52" s="40" t="s">
        <v>108</v>
      </c>
      <c r="G52" s="40" t="s">
        <v>109</v>
      </c>
      <c r="H52" s="40">
        <v>0</v>
      </c>
      <c r="I52" s="40">
        <v>0</v>
      </c>
      <c r="J52" s="41" t="str">
        <f>""</f>
        <v/>
      </c>
      <c r="K52" s="85">
        <v>2.0299999999999999E-2</v>
      </c>
      <c r="L52" s="33" t="s">
        <v>159</v>
      </c>
      <c r="M52" s="105" t="b">
        <v>1</v>
      </c>
      <c r="O52" s="89" t="e">
        <f>[1]!obGet([1]!obCall("",B52,"getValue",$C$10))</f>
        <v>#N/A</v>
      </c>
      <c r="P52" s="89" t="e">
        <f>([1]!obGet([1]!obCall("",B52,"getValue",[1]!obMake("","double",$Q$9),$C$10))-O52)/$Q$9/O52</f>
        <v>#N/A</v>
      </c>
      <c r="Q52" s="110" t="e">
        <f>([1]!obGet([1]!obCall("",B52,"getValue",Q$12))-$O52)/Q$9</f>
        <v>#N/A</v>
      </c>
      <c r="R52" s="18" t="s">
        <v>213</v>
      </c>
    </row>
    <row r="53" spans="2:21" ht="13.2" customHeight="1" x14ac:dyDescent="0.25">
      <c r="B53" s="21" t="str">
        <f>[1]!obMake("swapLeg-2-"&amp;ROW(),obLibs&amp;"net.finmath.marketdata.products.SwapLeg",[1]!obCall("",obLibs&amp;"net.finmath.time.ScheduleGenerator","createScheduleFromConventions",$E$9,[1]!obMake("","LocalDate",C53),[1]!obMake("","LocalDate",D53),[1]!obMake("","String",E53),[1]!obMake("","String",F53),$E$10,[1]!obMake("","String",G53),$E$11,[1]!obMake("","int",H53),[1]!obMake("","int",I53)),[1]!obMake("","String",J53),[1]!obMake("","double",K53),[1]!obMake("","String",L53),[1]!obMake("","boolean",M53))</f>
        <v>swapLeg-2-53 
[14465]</v>
      </c>
      <c r="C53" s="107">
        <v>40918</v>
      </c>
      <c r="D53" s="107">
        <v>44573</v>
      </c>
      <c r="E53" s="40" t="s">
        <v>149</v>
      </c>
      <c r="F53" s="40" t="s">
        <v>108</v>
      </c>
      <c r="G53" s="40" t="s">
        <v>109</v>
      </c>
      <c r="H53" s="40">
        <v>0</v>
      </c>
      <c r="I53" s="40">
        <v>0</v>
      </c>
      <c r="J53" s="41" t="str">
        <f>""</f>
        <v/>
      </c>
      <c r="K53" s="85">
        <v>2.0299999999999999E-2</v>
      </c>
      <c r="L53" s="33" t="s">
        <v>169</v>
      </c>
      <c r="M53" s="105" t="b">
        <v>1</v>
      </c>
      <c r="O53" s="89" t="e">
        <f>[1]!obGet([1]!obCall("",B53,"getValue",$C$10))</f>
        <v>#N/A</v>
      </c>
      <c r="P53" s="89" t="e">
        <f>([1]!obGet([1]!obCall("",B53,"getValue",[1]!obMake("","double",$Q$9),$C$10))-O53)/$Q$9/O53</f>
        <v>#N/A</v>
      </c>
      <c r="Q53" s="110" t="e">
        <f>([1]!obGet([1]!obCall("",B53,"getValue",Q$12))-$O53)/Q$9</f>
        <v>#VALUE!</v>
      </c>
    </row>
    <row r="56" spans="2:21" ht="13.2" customHeight="1" x14ac:dyDescent="0.25">
      <c r="B56" s="44" t="s">
        <v>214</v>
      </c>
    </row>
    <row r="58" spans="2:21" ht="13.2" customHeight="1" x14ac:dyDescent="0.25">
      <c r="B58" s="35" t="s">
        <v>215</v>
      </c>
      <c r="C58" s="107">
        <v>41133</v>
      </c>
      <c r="D58" s="107">
        <v>41225</v>
      </c>
      <c r="F58" s="18" t="s">
        <v>216</v>
      </c>
    </row>
    <row r="59" spans="2:21" ht="13.2" customHeight="1" x14ac:dyDescent="0.25">
      <c r="B59" s="35" t="s">
        <v>217</v>
      </c>
      <c r="C59" s="107">
        <v>41194</v>
      </c>
      <c r="D59" s="107">
        <v>41286</v>
      </c>
    </row>
    <row r="60" spans="2:21" ht="13.2" customHeight="1" x14ac:dyDescent="0.25">
      <c r="Q60" s="110"/>
    </row>
    <row r="61" spans="2:21" ht="13.2" customHeight="1" x14ac:dyDescent="0.25">
      <c r="B61" s="21" t="str">
        <f>[1]!obMake("swapLeg-2-"&amp;ROW(),obLibs&amp;"net.finmath.marketdata.products.SwapLeg",[1]!obCall("",obLibs&amp;"net.finmath.time.ScheduleGenerator","createScheduleFromConventions",$E$9,[1]!obMake("","LocalDate",C61),[1]!obMake("","LocalDate",D61),[1]!obMake("","String",E61),[1]!obMake("","String",F61),$E$10,[1]!obMake("","String",G61),$E$11,[1]!obMake("","int",H61),[1]!obMake("","int",I61)),[1]!obMake("","String",J61),[1]!obMake("","double",K61),[1]!obMake("","String",L61),[1]!obMake("","boolean",M61))</f>
        <v>swapLeg-2-61 
[14504]</v>
      </c>
      <c r="C61" s="107">
        <v>41133</v>
      </c>
      <c r="D61" s="107">
        <v>41225</v>
      </c>
      <c r="E61" s="40" t="s">
        <v>107</v>
      </c>
      <c r="F61" s="40" t="s">
        <v>108</v>
      </c>
      <c r="G61" s="40" t="s">
        <v>109</v>
      </c>
      <c r="H61" s="40">
        <v>0</v>
      </c>
      <c r="I61" s="40">
        <v>0</v>
      </c>
      <c r="J61" s="33" t="s">
        <v>40</v>
      </c>
      <c r="K61" s="40">
        <v>0</v>
      </c>
      <c r="L61" s="33" t="s">
        <v>38</v>
      </c>
      <c r="M61" s="105" t="b">
        <v>0</v>
      </c>
      <c r="O61" s="89" t="e">
        <f>[1]!obGet([1]!obCall("",B61,"getValue",$C$10))</f>
        <v>#N/A</v>
      </c>
      <c r="P61" s="89" t="e">
        <f>([1]!obGet([1]!obCall("",B61,"getValue",[1]!obMake("","double",$Q$9),$C$10))-O61)/$Q$9/O61</f>
        <v>#N/A</v>
      </c>
      <c r="Q61" s="110" t="e">
        <f>([1]!obGet([1]!obCall("",B61,"getValue",U61))-$O61)/Q$9</f>
        <v>#N/A</v>
      </c>
      <c r="R61" s="41" t="s">
        <v>218</v>
      </c>
      <c r="T61" s="18" t="e">
        <f>[1]!obCall("calibratedCurves-"&amp;R61,$C$9,"getCloneShifted",[1]!obMake("","String",R61),[1]!obMake("","double",$Q$9))</f>
        <v>#N/A</v>
      </c>
      <c r="U61" s="18" t="e">
        <f>[1]!obCall("calibratedModel-"&amp;ROW(),T61,"getModel")</f>
        <v>#N/A</v>
      </c>
    </row>
    <row r="62" spans="2:21" ht="13.2" customHeight="1" x14ac:dyDescent="0.25">
      <c r="B62" s="21" t="str">
        <f>[1]!obMake("swapLeg-2-"&amp;ROW(),obLibs&amp;"net.finmath.marketdata.products.SwapLeg",[1]!obCall("",obLibs&amp;"net.finmath.time.ScheduleGenerator","createScheduleFromConventions",$E$9,[1]!obMake("","LocalDate",C62),[1]!obMake("","LocalDate",D62),[1]!obMake("","String",E62),[1]!obMake("","String",F62),$E$10,[1]!obMake("","String",G62),$E$11,[1]!obMake("","int",H62),[1]!obMake("","int",I62)),[1]!obMake("","String",J62),[1]!obMake("","double",K62),[1]!obMake("","String",L62),[1]!obMake("","boolean",M62))</f>
        <v>swapLeg-2-62 
[14283]</v>
      </c>
      <c r="C62" s="107">
        <v>41133</v>
      </c>
      <c r="D62" s="107">
        <v>41225</v>
      </c>
      <c r="E62" s="40" t="s">
        <v>107</v>
      </c>
      <c r="F62" s="40" t="s">
        <v>108</v>
      </c>
      <c r="G62" s="40" t="s">
        <v>109</v>
      </c>
      <c r="H62" s="40">
        <v>0</v>
      </c>
      <c r="I62" s="40">
        <v>0</v>
      </c>
      <c r="J62" s="33" t="s">
        <v>40</v>
      </c>
      <c r="K62" s="40">
        <v>0</v>
      </c>
      <c r="L62" s="33" t="s">
        <v>38</v>
      </c>
      <c r="M62" s="105" t="b">
        <v>0</v>
      </c>
      <c r="O62" s="89" t="e">
        <f>[1]!obGet([1]!obCall("",B62,"getValue",$C$10))</f>
        <v>#N/A</v>
      </c>
      <c r="P62" s="89" t="e">
        <f>([1]!obGet([1]!obCall("",B62,"getValue",[1]!obMake("","double",$Q$9),$C$10))-O62)/$Q$9/O62</f>
        <v>#N/A</v>
      </c>
      <c r="Q62" s="110" t="e">
        <f>([1]!obGet([1]!obCall("",B62,"getValue",U62))-$O62)/Q$9</f>
        <v>#N/A</v>
      </c>
      <c r="R62" s="41" t="s">
        <v>219</v>
      </c>
      <c r="T62" s="18" t="e">
        <f>[1]!obCall("calibratedCurves-"&amp;R62,$C$9,"getCloneShifted",[1]!obMake("","String",R62),[1]!obMake("","double",$Q$9))</f>
        <v>#N/A</v>
      </c>
      <c r="U62" s="18" t="e">
        <f>[1]!obCall("calibratedModel-"&amp;ROW(),T62,"getModel")</f>
        <v>#N/A</v>
      </c>
    </row>
    <row r="63" spans="2:21" ht="13.2" customHeight="1" x14ac:dyDescent="0.25">
      <c r="B63" s="21" t="str">
        <f>[1]!obMake("swapLeg-2-"&amp;ROW(),obLibs&amp;"net.finmath.marketdata.products.SwapLeg",[1]!obCall("",obLibs&amp;"net.finmath.time.ScheduleGenerator","createScheduleFromConventions",$E$9,[1]!obMake("","LocalDate",C63),[1]!obMake("","LocalDate",D63),[1]!obMake("","String",E63),[1]!obMake("","String",F63),$E$10,[1]!obMake("","String",G63),$E$11,[1]!obMake("","int",H63),[1]!obMake("","int",I63)),[1]!obMake("","String",J63),[1]!obMake("","double",K63),[1]!obMake("","String",L63),[1]!obMake("","boolean",M63))</f>
        <v>swapLeg-2-63 
[14452]</v>
      </c>
      <c r="C63" s="107">
        <v>41133</v>
      </c>
      <c r="D63" s="107">
        <v>41225</v>
      </c>
      <c r="E63" s="40" t="s">
        <v>107</v>
      </c>
      <c r="F63" s="40" t="s">
        <v>108</v>
      </c>
      <c r="G63" s="40" t="s">
        <v>109</v>
      </c>
      <c r="H63" s="40">
        <v>0</v>
      </c>
      <c r="I63" s="40">
        <v>0</v>
      </c>
      <c r="J63" s="33" t="s">
        <v>40</v>
      </c>
      <c r="K63" s="40">
        <v>0</v>
      </c>
      <c r="L63" s="33" t="s">
        <v>38</v>
      </c>
      <c r="M63" s="105" t="b">
        <v>0</v>
      </c>
      <c r="O63" s="89" t="e">
        <f>[1]!obGet([1]!obCall("",B63,"getValue",$C$10))</f>
        <v>#N/A</v>
      </c>
      <c r="P63" s="89" t="e">
        <f>([1]!obGet([1]!obCall("",B63,"getValue",[1]!obMake("","double",$Q$9),$C$10))-O63)/$Q$9/O63</f>
        <v>#N/A</v>
      </c>
      <c r="Q63" s="110" t="e">
        <f>([1]!obGet([1]!obCall("",B63,"getValue",U63))-$O63)/Q$9</f>
        <v>#N/A</v>
      </c>
      <c r="R63" s="41" t="s">
        <v>220</v>
      </c>
      <c r="T63" s="18" t="e">
        <f>[1]!obCall("calibratedCurves-"&amp;R63,$C$9,"getCloneShifted",[1]!obMake("","String",R63),[1]!obMake("","double",$Q$9))</f>
        <v>#N/A</v>
      </c>
      <c r="U63" s="18" t="e">
        <f>[1]!obCall("calibratedModel-"&amp;ROW(),T63,"getModel")</f>
        <v>#N/A</v>
      </c>
    </row>
    <row r="64" spans="2:21" ht="13.2" customHeight="1" x14ac:dyDescent="0.25">
      <c r="B64" s="21" t="str">
        <f>[1]!obMake("swapLeg-2-"&amp;ROW(),obLibs&amp;"net.finmath.marketdata.products.SwapLeg",[1]!obCall("",obLibs&amp;"net.finmath.time.ScheduleGenerator","createScheduleFromConventions",$E$9,[1]!obMake("","LocalDate",C64),[1]!obMake("","LocalDate",D64),[1]!obMake("","String",E64),[1]!obMake("","String",F64),$E$10,[1]!obMake("","String",G64),$E$11,[1]!obMake("","int",H64),[1]!obMake("","int",I64)),[1]!obMake("","String",J64),[1]!obMake("","double",K64),[1]!obMake("","String",L64),[1]!obMake("","boolean",M64))</f>
        <v>swapLeg-2-64 
[14374]</v>
      </c>
      <c r="C64" s="107">
        <v>41133</v>
      </c>
      <c r="D64" s="107">
        <v>41225</v>
      </c>
      <c r="E64" s="40" t="s">
        <v>107</v>
      </c>
      <c r="F64" s="40" t="s">
        <v>108</v>
      </c>
      <c r="G64" s="40" t="s">
        <v>109</v>
      </c>
      <c r="H64" s="40">
        <v>0</v>
      </c>
      <c r="I64" s="40">
        <v>0</v>
      </c>
      <c r="J64" s="33" t="s">
        <v>40</v>
      </c>
      <c r="K64" s="40">
        <v>0</v>
      </c>
      <c r="L64" s="33" t="s">
        <v>38</v>
      </c>
      <c r="M64" s="105" t="b">
        <v>0</v>
      </c>
      <c r="O64" s="89" t="e">
        <f>[1]!obGet([1]!obCall("",B64,"getValue",$C$10))</f>
        <v>#N/A</v>
      </c>
      <c r="P64" s="89" t="e">
        <f>([1]!obGet([1]!obCall("",B64,"getValue",[1]!obMake("","double",$Q$9),$C$10))-O64)/$Q$9/O64</f>
        <v>#N/A</v>
      </c>
      <c r="Q64" s="110" t="e">
        <f>([1]!obGet([1]!obCall("",B64,"getValue",U64))-$O64)/Q$9</f>
        <v>#N/A</v>
      </c>
      <c r="R64" s="41" t="s">
        <v>221</v>
      </c>
      <c r="T64" s="18" t="e">
        <f>[1]!obCall("calibratedCurves-"&amp;R64,$C$9,"getCloneShifted",[1]!obMake("","String",R64),[1]!obMake("","double",$Q$9))</f>
        <v>#N/A</v>
      </c>
      <c r="U64" s="18" t="e">
        <f>[1]!obCall("calibratedModel-"&amp;ROW(),T64,"getModel")</f>
        <v>#N/A</v>
      </c>
    </row>
    <row r="65" spans="2:21" ht="13.2" customHeight="1" x14ac:dyDescent="0.25">
      <c r="B65" s="21" t="str">
        <f>[1]!obMake("swapLeg-2-"&amp;ROW(),obLibs&amp;"net.finmath.marketdata.products.SwapLeg",[1]!obCall("",obLibs&amp;"net.finmath.time.ScheduleGenerator","createScheduleFromConventions",$E$9,[1]!obMake("","LocalDate",C65),[1]!obMake("","LocalDate",D65),[1]!obMake("","String",E65),[1]!obMake("","String",F65),$E$10,[1]!obMake("","String",G65),$E$11,[1]!obMake("","int",H65),[1]!obMake("","int",I65)),[1]!obMake("","String",J65),[1]!obMake("","double",K65),[1]!obMake("","String",L65),[1]!obMake("","boolean",M65))</f>
        <v>swapLeg-2-65 
[14270]</v>
      </c>
      <c r="C65" s="107">
        <v>41133</v>
      </c>
      <c r="D65" s="107">
        <v>41225</v>
      </c>
      <c r="E65" s="40" t="s">
        <v>107</v>
      </c>
      <c r="F65" s="40" t="s">
        <v>108</v>
      </c>
      <c r="G65" s="40" t="s">
        <v>109</v>
      </c>
      <c r="H65" s="40">
        <v>0</v>
      </c>
      <c r="I65" s="40">
        <v>0</v>
      </c>
      <c r="J65" s="33" t="s">
        <v>40</v>
      </c>
      <c r="K65" s="40">
        <v>0</v>
      </c>
      <c r="L65" s="33" t="s">
        <v>38</v>
      </c>
      <c r="M65" s="105" t="b">
        <v>0</v>
      </c>
      <c r="O65" s="89" t="e">
        <f>[1]!obGet([1]!obCall("",B65,"getValue",$C$10))</f>
        <v>#N/A</v>
      </c>
      <c r="P65" s="89" t="e">
        <f>([1]!obGet([1]!obCall("",B65,"getValue",[1]!obMake("","double",$Q$9),$C$10))-O65)/$Q$9/O65</f>
        <v>#N/A</v>
      </c>
      <c r="Q65" s="110" t="e">
        <f>([1]!obGet([1]!obCall("",B65,"getValue",U65))-$O65)/Q$9</f>
        <v>#N/A</v>
      </c>
      <c r="R65" s="41" t="s">
        <v>222</v>
      </c>
      <c r="T65" s="18" t="e">
        <f>[1]!obCall("calibratedCurves-"&amp;R65,$C$9,"getCloneShifted",[1]!obMake("","String",R65),[1]!obMake("","double",$Q$9))</f>
        <v>#N/A</v>
      </c>
      <c r="U65" s="18" t="e">
        <f>[1]!obCall("calibratedModel-"&amp;ROW(),T65,"getModel")</f>
        <v>#N/A</v>
      </c>
    </row>
    <row r="66" spans="2:21" ht="13.2" customHeight="1" x14ac:dyDescent="0.25">
      <c r="B66" s="21" t="str">
        <f>[1]!obMake("swapLeg-2-"&amp;ROW(),obLibs&amp;"net.finmath.marketdata.products.SwapLeg",[1]!obCall("",obLibs&amp;"net.finmath.time.ScheduleGenerator","createScheduleFromConventions",$E$9,[1]!obMake("","LocalDate",C66),[1]!obMake("","LocalDate",D66),[1]!obMake("","String",E66),[1]!obMake("","String",F66),$E$10,[1]!obMake("","String",G66),$E$11,[1]!obMake("","int",H66),[1]!obMake("","int",I66)),[1]!obMake("","String",J66),[1]!obMake("","double",K66),[1]!obMake("","String",L66),[1]!obMake("","boolean",M66))</f>
        <v>swapLeg-2-66 
[14439]</v>
      </c>
      <c r="C66" s="107">
        <v>41133</v>
      </c>
      <c r="D66" s="107">
        <v>41225</v>
      </c>
      <c r="E66" s="40" t="s">
        <v>107</v>
      </c>
      <c r="F66" s="40" t="s">
        <v>108</v>
      </c>
      <c r="G66" s="40" t="s">
        <v>109</v>
      </c>
      <c r="H66" s="40">
        <v>0</v>
      </c>
      <c r="I66" s="40">
        <v>0</v>
      </c>
      <c r="J66" s="33" t="s">
        <v>40</v>
      </c>
      <c r="K66" s="40">
        <v>0</v>
      </c>
      <c r="L66" s="33" t="s">
        <v>38</v>
      </c>
      <c r="M66" s="105" t="b">
        <v>0</v>
      </c>
      <c r="O66" s="89" t="e">
        <f>[1]!obGet([1]!obCall("",B66,"getValue",$C$10))</f>
        <v>#N/A</v>
      </c>
      <c r="P66" s="89" t="e">
        <f>([1]!obGet([1]!obCall("",B66,"getValue",[1]!obMake("","double",$Q$9),$C$10))-O66)/$Q$9/O66</f>
        <v>#N/A</v>
      </c>
      <c r="Q66" s="110" t="e">
        <f>([1]!obGet([1]!obCall("",B66,"getValue",U66))-$O66)/Q$9</f>
        <v>#N/A</v>
      </c>
      <c r="R66" s="41" t="s">
        <v>223</v>
      </c>
      <c r="T66" s="18" t="e">
        <f>[1]!obCall("calibratedCurves-"&amp;R66,$C$9,"getCloneShifted",[1]!obMake("","String",R66),[1]!obMake("","double",$Q$9))</f>
        <v>#N/A</v>
      </c>
      <c r="U66" s="18" t="e">
        <f>[1]!obCall("calibratedModel-"&amp;ROW(),T66,"getModel")</f>
        <v>#N/A</v>
      </c>
    </row>
    <row r="67" spans="2:21" ht="13.2" customHeight="1" x14ac:dyDescent="0.25">
      <c r="B67" s="21" t="str">
        <f>[1]!obMake("swapLeg-2-"&amp;ROW(),obLibs&amp;"net.finmath.marketdata.products.SwapLeg",[1]!obCall("",obLibs&amp;"net.finmath.time.ScheduleGenerator","createScheduleFromConventions",$E$9,[1]!obMake("","LocalDate",C67),[1]!obMake("","LocalDate",D67),[1]!obMake("","String",E67),[1]!obMake("","String",F67),$E$10,[1]!obMake("","String",G67),$E$11,[1]!obMake("","int",H67),[1]!obMake("","int",I67)),[1]!obMake("","String",J67),[1]!obMake("","double",K67),[1]!obMake("","String",L67),[1]!obMake("","boolean",M67))</f>
        <v>swapLeg-2-67 
[14478]</v>
      </c>
      <c r="C67" s="107">
        <v>41133</v>
      </c>
      <c r="D67" s="107">
        <v>41225</v>
      </c>
      <c r="E67" s="40" t="s">
        <v>107</v>
      </c>
      <c r="F67" s="40" t="s">
        <v>108</v>
      </c>
      <c r="G67" s="40" t="s">
        <v>109</v>
      </c>
      <c r="H67" s="40">
        <v>0</v>
      </c>
      <c r="I67" s="40">
        <v>0</v>
      </c>
      <c r="J67" s="33" t="s">
        <v>40</v>
      </c>
      <c r="K67" s="40">
        <v>0</v>
      </c>
      <c r="L67" s="33" t="s">
        <v>38</v>
      </c>
      <c r="M67" s="105" t="b">
        <v>0</v>
      </c>
      <c r="O67" s="89" t="e">
        <f>[1]!obGet([1]!obCall("",B67,"getValue",$C$10))</f>
        <v>#N/A</v>
      </c>
      <c r="P67" s="89" t="e">
        <f>([1]!obGet([1]!obCall("",B67,"getValue",[1]!obMake("","double",$Q$9),$C$10))-O67)/$Q$9/O67</f>
        <v>#N/A</v>
      </c>
      <c r="Q67" s="110" t="e">
        <f>([1]!obGet([1]!obCall("",B67,"getValue",U67))-$O67)/Q$9</f>
        <v>#N/A</v>
      </c>
      <c r="R67" s="41" t="s">
        <v>224</v>
      </c>
      <c r="T67" s="18" t="e">
        <f>[1]!obCall("calibratedCurves-"&amp;R67,$C$9,"getCloneShifted",[1]!obMake("","String",R67),[1]!obMake("","double",$Q$9))</f>
        <v>#N/A</v>
      </c>
      <c r="U67" s="18" t="e">
        <f>[1]!obCall("calibratedModel-"&amp;ROW(),T67,"getModel")</f>
        <v>#N/A</v>
      </c>
    </row>
    <row r="68" spans="2:21" ht="13.2" customHeight="1" x14ac:dyDescent="0.25">
      <c r="B68" s="21" t="str">
        <f>[1]!obMake("swapLeg-2-"&amp;ROW(),obLibs&amp;"net.finmath.marketdata.products.SwapLeg",[1]!obCall("",obLibs&amp;"net.finmath.time.ScheduleGenerator","createScheduleFromConventions",$E$9,[1]!obMake("","LocalDate",C68),[1]!obMake("","LocalDate",D68),[1]!obMake("","String",E68),[1]!obMake("","String",F68),$E$10,[1]!obMake("","String",G68),$E$11,[1]!obMake("","int",H68),[1]!obMake("","int",I68)),[1]!obMake("","String",J68),[1]!obMake("","double",K68),[1]!obMake("","String",L68),[1]!obMake("","boolean",M68))</f>
        <v>swapLeg-2-68 
[14517]</v>
      </c>
      <c r="C68" s="107">
        <v>41133</v>
      </c>
      <c r="D68" s="107">
        <v>41225</v>
      </c>
      <c r="E68" s="40" t="s">
        <v>107</v>
      </c>
      <c r="F68" s="40" t="s">
        <v>108</v>
      </c>
      <c r="G68" s="40" t="s">
        <v>109</v>
      </c>
      <c r="H68" s="40">
        <v>0</v>
      </c>
      <c r="I68" s="40">
        <v>0</v>
      </c>
      <c r="J68" s="33" t="s">
        <v>40</v>
      </c>
      <c r="K68" s="40">
        <v>0</v>
      </c>
      <c r="L68" s="33" t="s">
        <v>38</v>
      </c>
      <c r="M68" s="105" t="b">
        <v>0</v>
      </c>
      <c r="O68" s="89" t="e">
        <f>[1]!obGet([1]!obCall("",B68,"getValue",$C$10))</f>
        <v>#N/A</v>
      </c>
      <c r="P68" s="89" t="e">
        <f>([1]!obGet([1]!obCall("",B68,"getValue",[1]!obMake("","double",$Q$9),$C$10))-O68)/$Q$9/O68</f>
        <v>#N/A</v>
      </c>
      <c r="Q68" s="110" t="e">
        <f>([1]!obGet([1]!obCall("",B68,"getValue",U68))-$O68)/Q$9</f>
        <v>#N/A</v>
      </c>
      <c r="R68" s="41" t="s">
        <v>225</v>
      </c>
      <c r="T68" s="18" t="e">
        <f>[1]!obCall("calibratedCurves-"&amp;R68,$C$9,"getCloneShifted",[1]!obMake("","String",R68),[1]!obMake("","double",$Q$9))</f>
        <v>#N/A</v>
      </c>
      <c r="U68" s="18" t="e">
        <f>[1]!obCall("calibratedModel-"&amp;ROW(),T68,"getModel")</f>
        <v>#N/A</v>
      </c>
    </row>
    <row r="69" spans="2:21" ht="13.2" customHeight="1" x14ac:dyDescent="0.25">
      <c r="B69" s="21" t="str">
        <f>[1]!obMake("swapLeg-2-"&amp;ROW(),obLibs&amp;"net.finmath.marketdata.products.SwapLeg",[1]!obCall("",obLibs&amp;"net.finmath.time.ScheduleGenerator","createScheduleFromConventions",$E$9,[1]!obMake("","LocalDate",C69),[1]!obMake("","LocalDate",D69),[1]!obMake("","String",E69),[1]!obMake("","String",F69),$E$10,[1]!obMake("","String",G69),$E$11,[1]!obMake("","int",H69),[1]!obMake("","int",I69)),[1]!obMake("","String",J69),[1]!obMake("","double",K69),[1]!obMake("","String",L69),[1]!obMake("","boolean",M69))</f>
        <v>swapLeg-2-69 
[14361]</v>
      </c>
      <c r="C69" s="107">
        <v>41133</v>
      </c>
      <c r="D69" s="107">
        <v>41225</v>
      </c>
      <c r="E69" s="40" t="s">
        <v>107</v>
      </c>
      <c r="F69" s="40" t="s">
        <v>108</v>
      </c>
      <c r="G69" s="40" t="s">
        <v>109</v>
      </c>
      <c r="H69" s="40">
        <v>0</v>
      </c>
      <c r="I69" s="40">
        <v>0</v>
      </c>
      <c r="J69" s="33" t="s">
        <v>40</v>
      </c>
      <c r="K69" s="40">
        <v>0</v>
      </c>
      <c r="L69" s="33" t="s">
        <v>38</v>
      </c>
      <c r="M69" s="105" t="b">
        <v>0</v>
      </c>
      <c r="O69" s="89" t="e">
        <f>[1]!obGet([1]!obCall("",B69,"getValue",$C$10))</f>
        <v>#N/A</v>
      </c>
      <c r="P69" s="89" t="e">
        <f>([1]!obGet([1]!obCall("",B69,"getValue",[1]!obMake("","double",$Q$9),$C$10))-O69)/$Q$9/O69</f>
        <v>#N/A</v>
      </c>
      <c r="Q69" s="110" t="e">
        <f>([1]!obGet([1]!obCall("",B69,"getValue",U69))-$O69)/Q$9</f>
        <v>#N/A</v>
      </c>
      <c r="R69" s="41" t="s">
        <v>226</v>
      </c>
      <c r="T69" s="18" t="e">
        <f>[1]!obCall("calibratedCurves-"&amp;R69,$C$9,"getCloneShifted",[1]!obMake("","String",R69),[1]!obMake("","double",$Q$9))</f>
        <v>#N/A</v>
      </c>
      <c r="U69" s="18" t="e">
        <f>[1]!obCall("calibratedModel-"&amp;ROW(),T69,"getModel")</f>
        <v>#N/A</v>
      </c>
    </row>
    <row r="70" spans="2:21" ht="13.2" customHeight="1" x14ac:dyDescent="0.25">
      <c r="B70" s="21" t="str">
        <f>[1]!obMake("swapLeg-2-"&amp;ROW(),obLibs&amp;"net.finmath.marketdata.products.SwapLeg",[1]!obCall("",obLibs&amp;"net.finmath.time.ScheduleGenerator","createScheduleFromConventions",$E$9,[1]!obMake("","LocalDate",C70),[1]!obMake("","LocalDate",D70),[1]!obMake("","String",E70),[1]!obMake("","String",F70),$E$10,[1]!obMake("","String",G70),$E$11,[1]!obMake("","int",H70),[1]!obMake("","int",I70)),[1]!obMake("","String",J70),[1]!obMake("","double",K70),[1]!obMake("","String",L70),[1]!obMake("","boolean",M70))</f>
        <v>swapLeg-2-70 
[14296]</v>
      </c>
      <c r="C70" s="107">
        <v>41133</v>
      </c>
      <c r="D70" s="107">
        <v>41225</v>
      </c>
      <c r="E70" s="40" t="s">
        <v>107</v>
      </c>
      <c r="F70" s="40" t="s">
        <v>108</v>
      </c>
      <c r="G70" s="40" t="s">
        <v>109</v>
      </c>
      <c r="H70" s="40">
        <v>0</v>
      </c>
      <c r="I70" s="40">
        <v>0</v>
      </c>
      <c r="J70" s="33" t="s">
        <v>40</v>
      </c>
      <c r="K70" s="40">
        <v>0</v>
      </c>
      <c r="L70" s="33" t="s">
        <v>38</v>
      </c>
      <c r="M70" s="105" t="b">
        <v>0</v>
      </c>
      <c r="O70" s="89" t="e">
        <f>[1]!obGet([1]!obCall("",B70,"getValue",$C$10))</f>
        <v>#N/A</v>
      </c>
      <c r="P70" s="89" t="e">
        <f>([1]!obGet([1]!obCall("",B70,"getValue",[1]!obMake("","double",$Q$9),$C$10))-O70)/$Q$9/O70</f>
        <v>#N/A</v>
      </c>
      <c r="Q70" s="110" t="e">
        <f>([1]!obGet([1]!obCall("",B70,"getValue",U70))-$O70)/Q$9</f>
        <v>#N/A</v>
      </c>
      <c r="R70" s="41" t="s">
        <v>227</v>
      </c>
      <c r="T70" s="18" t="e">
        <f>[1]!obCall("calibratedCurves-"&amp;R70,$C$9,"getCloneShifted",[1]!obMake("","String",R70),[1]!obMake("","double",$Q$9))</f>
        <v>#N/A</v>
      </c>
      <c r="U70" s="18" t="e">
        <f>[1]!obCall("calibratedModel-"&amp;ROW(),T70,"getModel")</f>
        <v>#N/A</v>
      </c>
    </row>
    <row r="71" spans="2:21" ht="13.2" customHeight="1" x14ac:dyDescent="0.25">
      <c r="Q71" s="18" t="e">
        <f>SUM(Q61:Q70)</f>
        <v>#N/A</v>
      </c>
    </row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75" zoomScaleNormal="75" workbookViewId="0"/>
  </sheetViews>
  <sheetFormatPr baseColWidth="10" defaultColWidth="8.88671875" defaultRowHeight="13.2" x14ac:dyDescent="0.25"/>
  <cols>
    <col min="1" max="1" width="5.109375" style="18" customWidth="1"/>
    <col min="2" max="2" width="27.77734375" style="18" customWidth="1"/>
    <col min="3" max="9" width="10.21875" style="18" customWidth="1"/>
    <col min="10" max="11" width="15.33203125" style="18" customWidth="1"/>
    <col min="12" max="12" width="15.33203125" style="98" customWidth="1"/>
    <col min="13" max="13" width="14.5546875" style="18" customWidth="1"/>
    <col min="14" max="14" width="5.109375" style="18" customWidth="1"/>
    <col min="15" max="16" width="15.33203125" style="18" customWidth="1"/>
    <col min="17" max="256" width="14.5546875" style="18" customWidth="1"/>
    <col min="257" max="257" width="14.5546875" customWidth="1"/>
    <col min="258" max="1025" width="11.5546875"/>
  </cols>
  <sheetData>
    <row r="1" spans="2:1024" ht="13.2" customHeight="1" x14ac:dyDescent="0.25">
      <c r="L1" s="18"/>
      <c r="M1" s="98"/>
      <c r="IW1" s="18"/>
    </row>
    <row r="2" spans="2:1024" ht="15" customHeight="1" x14ac:dyDescent="0.25">
      <c r="B2" s="15" t="s">
        <v>190</v>
      </c>
      <c r="L2" s="18"/>
      <c r="M2" s="98"/>
      <c r="IW2" s="18"/>
    </row>
    <row r="3" spans="2:1024" ht="13.2" customHeight="1" x14ac:dyDescent="0.25">
      <c r="K3" s="99"/>
      <c r="L3" s="17"/>
      <c r="M3" s="98"/>
      <c r="IW3" s="18"/>
    </row>
    <row r="4" spans="2:1024" ht="13.2" customHeight="1" x14ac:dyDescent="0.25">
      <c r="B4" s="44" t="s">
        <v>193</v>
      </c>
      <c r="C4" s="105" t="b">
        <v>0</v>
      </c>
      <c r="D4" s="109" t="s">
        <v>194</v>
      </c>
      <c r="K4" s="99"/>
      <c r="L4" s="17"/>
      <c r="M4" s="98"/>
      <c r="IW4" s="18"/>
    </row>
    <row r="5" spans="2:1024" ht="13.2" customHeight="1" x14ac:dyDescent="0.25">
      <c r="L5" s="17"/>
      <c r="M5" s="98"/>
      <c r="IW5" s="18"/>
    </row>
    <row r="6" spans="2:1024" ht="13.2" customHeight="1" x14ac:dyDescent="0.25">
      <c r="B6" s="20" t="s">
        <v>28</v>
      </c>
      <c r="C6" s="20"/>
      <c r="L6" s="18"/>
      <c r="M6" s="98"/>
      <c r="IW6" s="18"/>
    </row>
    <row r="7" spans="2:1024" ht="13.2" customHeight="1" x14ac:dyDescent="0.25">
      <c r="B7" s="14"/>
      <c r="C7" s="14"/>
      <c r="L7" s="18"/>
      <c r="M7" s="98"/>
      <c r="IW7" s="18"/>
    </row>
    <row r="8" spans="2:1024" ht="13.2" customHeight="1" x14ac:dyDescent="0.25">
      <c r="B8" s="16" t="s">
        <v>31</v>
      </c>
      <c r="C8" s="16"/>
      <c r="E8" s="16" t="s">
        <v>25</v>
      </c>
      <c r="F8" s="16"/>
      <c r="G8" s="16"/>
      <c r="H8" s="16"/>
      <c r="L8" s="18"/>
      <c r="M8" s="98"/>
      <c r="IW8" s="18"/>
    </row>
    <row r="9" spans="2:1024" ht="13.2" customHeight="1" x14ac:dyDescent="0.25">
      <c r="B9" s="18" t="s">
        <v>202</v>
      </c>
      <c r="C9" s="21" t="e">
        <f>IF(C4,Calibration!$B$11,NA())</f>
        <v>#N/A</v>
      </c>
      <c r="E9" s="14" t="str">
        <f>[1]!obMake("baseDate-sensitivities-2","LocalDate",F9)</f>
        <v>baseDate-sensitivities-2 
[7046]</v>
      </c>
      <c r="F9" s="19">
        <v>40918</v>
      </c>
      <c r="G9" s="14"/>
      <c r="H9" s="14"/>
      <c r="I9" s="14"/>
      <c r="L9" s="18"/>
      <c r="M9" s="98"/>
      <c r="IW9" s="18"/>
    </row>
    <row r="10" spans="2:1024" ht="13.2" customHeight="1" x14ac:dyDescent="0.25">
      <c r="B10" s="18" t="s">
        <v>161</v>
      </c>
      <c r="C10"/>
      <c r="E10" s="14" t="str">
        <f>[1]!obMake("shortPeriod-sensitivities-2","String",F10)</f>
        <v>shortPeriod-sensitivities-2 
[6997]</v>
      </c>
      <c r="F10" s="40" t="s">
        <v>67</v>
      </c>
      <c r="G10" s="14"/>
      <c r="H10" s="14"/>
      <c r="I10" s="14"/>
      <c r="L10" s="18"/>
      <c r="M10" s="98"/>
      <c r="IW10" s="18"/>
    </row>
    <row r="11" spans="2:1024" ht="13.2" customHeight="1" x14ac:dyDescent="0.25">
      <c r="E11" s="14" t="str">
        <f>[1]!obMake("businessDayCal-sensitivities-2",obLibs&amp;"net.finmath.time.businessdaycalendar."&amp;F11)</f>
        <v>businessDayCal-sensitivities-2 
[11014]</v>
      </c>
      <c r="F11" s="41" t="s">
        <v>46</v>
      </c>
      <c r="G11" s="14"/>
      <c r="H11" s="14"/>
      <c r="I11" s="14"/>
      <c r="L11" s="18"/>
      <c r="M11" s="98"/>
      <c r="IW11" s="18"/>
    </row>
    <row r="12" spans="2:1024" s="22" customFormat="1" ht="13.2" customHeight="1" x14ac:dyDescent="0.25">
      <c r="B12" s="22" t="s">
        <v>172</v>
      </c>
      <c r="M12" s="100"/>
      <c r="AMJ12"/>
    </row>
    <row r="13" spans="2:1024" ht="13.2" customHeight="1" x14ac:dyDescent="0.25">
      <c r="L13" s="18"/>
      <c r="M13" s="98"/>
      <c r="IW13" s="18"/>
    </row>
    <row r="14" spans="2:1024" ht="13.2" customHeight="1" x14ac:dyDescent="0.25">
      <c r="B14" s="16" t="s">
        <v>173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01"/>
      <c r="IW14" s="18"/>
    </row>
    <row r="15" spans="2:1024" ht="13.2" customHeight="1" x14ac:dyDescent="0.25">
      <c r="L15" s="18"/>
      <c r="M15" s="98"/>
      <c r="IW15" s="18"/>
    </row>
    <row r="16" spans="2:1024" ht="13.2" customHeight="1" x14ac:dyDescent="0.25">
      <c r="B16" s="18" t="s">
        <v>203</v>
      </c>
      <c r="C16" s="41">
        <f>0.01/100</f>
        <v>1E-4</v>
      </c>
      <c r="L16" s="18"/>
      <c r="M16" s="98"/>
      <c r="IW16" s="18"/>
    </row>
    <row r="17" spans="2:259" ht="13.2" customHeight="1" x14ac:dyDescent="0.25">
      <c r="L17" s="18"/>
      <c r="M17" s="98"/>
      <c r="IW17" s="18"/>
    </row>
    <row r="18" spans="2:259" ht="13.2" customHeight="1" x14ac:dyDescent="0.25">
      <c r="B18" s="44" t="s">
        <v>228</v>
      </c>
      <c r="L18" s="18"/>
      <c r="M18" s="98"/>
      <c r="IW18" s="18"/>
    </row>
    <row r="19" spans="2:259" ht="13.2" customHeight="1" x14ac:dyDescent="0.25">
      <c r="L19" s="18"/>
      <c r="M19" s="98"/>
      <c r="IW19" s="18"/>
    </row>
    <row r="20" spans="2:259" ht="13.2" customHeight="1" x14ac:dyDescent="0.25">
      <c r="L20" s="18"/>
      <c r="M20" s="98"/>
      <c r="IW20" s="18"/>
    </row>
    <row r="21" spans="2:259" ht="13.2" customHeight="1" x14ac:dyDescent="0.25">
      <c r="B21" s="21" t="str">
        <f>[1]!obMake("swapLeg-1-"&amp;ROW(),obLibs&amp;"net.finmath.marketdata.products.SwapLeg",[1]!obCall("",obLibs&amp;"net.finmath.time.ScheduleGenerator","createScheduleFromConventions",$E$9,[1]!obMake("","LocalDate",C21),[1]!obMake("","LocalDate",D21),[1]!obMake("","String",E21),[1]!obMake("","String",F21),$E$10,[1]!obMake("","String",G21),$E$11,[1]!obMake("","int",H21),[1]!obMake("","int",I21)),[1]!obMake("","String",J21),[1]!obMake("","double",K21),[1]!obMake("","String",L21),[1]!obMake("","boolean",M21))</f>
        <v>swapLeg-1-21 
[14204]</v>
      </c>
      <c r="C21" s="107">
        <v>40920</v>
      </c>
      <c r="D21" s="107">
        <v>44573</v>
      </c>
      <c r="E21" s="40" t="s">
        <v>149</v>
      </c>
      <c r="F21" s="40" t="s">
        <v>108</v>
      </c>
      <c r="G21" s="40" t="s">
        <v>109</v>
      </c>
      <c r="H21" s="40">
        <v>0</v>
      </c>
      <c r="I21" s="40">
        <v>0</v>
      </c>
      <c r="J21" s="33" t="s">
        <v>40</v>
      </c>
      <c r="K21" s="40">
        <v>0</v>
      </c>
      <c r="L21" s="33" t="s">
        <v>155</v>
      </c>
      <c r="M21" s="105" t="b">
        <v>0</v>
      </c>
      <c r="IW21" s="18"/>
    </row>
    <row r="22" spans="2:259" ht="13.2" customHeight="1" x14ac:dyDescent="0.25">
      <c r="B22" s="21" t="str">
        <f>[1]!obMake("swapLeg-1-"&amp;ROW(),obLibs&amp;"net.finmath.marketdata.products.SwapLeg",[1]!obCall("",obLibs&amp;"net.finmath.time.ScheduleGenerator","createScheduleFromConventions",$E$9,[1]!obMake("","LocalDate",C22),[1]!obMake("","LocalDate",D22),[1]!obMake("","String",E22),[1]!obMake("","String",F22),$E$10,[1]!obMake("","String",G22),$E$11,[1]!obMake("","int",H22),[1]!obMake("","int",I22)),[1]!obMake("","String",J22),[1]!obMake("","double",K22),[1]!obMake("","String",L22),[1]!obMake("","boolean",M22))</f>
        <v>swapLeg-1-22 
[14217]</v>
      </c>
      <c r="C22" s="107">
        <v>40920</v>
      </c>
      <c r="D22" s="107">
        <v>44573</v>
      </c>
      <c r="E22" s="40" t="s">
        <v>110</v>
      </c>
      <c r="F22" s="40" t="s">
        <v>150</v>
      </c>
      <c r="G22" s="40" t="s">
        <v>109</v>
      </c>
      <c r="H22" s="40">
        <v>0</v>
      </c>
      <c r="I22" s="40">
        <v>0</v>
      </c>
      <c r="J22" s="33" t="str">
        <f>""</f>
        <v/>
      </c>
      <c r="K22" s="51">
        <v>0.06</v>
      </c>
      <c r="L22" s="33" t="s">
        <v>155</v>
      </c>
      <c r="M22" s="105" t="b">
        <v>0</v>
      </c>
      <c r="IW22" s="18"/>
    </row>
    <row r="23" spans="2:259" ht="13.2" customHeight="1" x14ac:dyDescent="0.25">
      <c r="B23" s="21"/>
      <c r="C23" s="98"/>
      <c r="D23" s="98"/>
      <c r="E23" s="98"/>
      <c r="F23" s="98"/>
      <c r="G23" s="98"/>
      <c r="H23" s="98"/>
      <c r="I23" s="98"/>
      <c r="J23" s="98"/>
      <c r="K23" s="98"/>
      <c r="M23" s="98"/>
      <c r="IW23" s="18"/>
    </row>
    <row r="24" spans="2:259" ht="13.2" customHeight="1" x14ac:dyDescent="0.25">
      <c r="B24" s="21" t="str">
        <f>[1]!obMake("swap-3-"&amp;ROW(),obLibs&amp;"net.finmath.marketdata.products.Swap",B21,B22)</f>
        <v>swap-3-24 
[14218]</v>
      </c>
      <c r="L24" s="18"/>
      <c r="M24" s="98"/>
      <c r="IW24" s="18"/>
    </row>
    <row r="25" spans="2:259" ht="13.2" customHeight="1" x14ac:dyDescent="0.25">
      <c r="B25" s="21"/>
      <c r="H25" s="18" t="s">
        <v>229</v>
      </c>
      <c r="L25" s="18"/>
      <c r="M25" s="98"/>
      <c r="IW25" s="18"/>
    </row>
    <row r="26" spans="2:259" ht="13.2" customHeight="1" x14ac:dyDescent="0.25">
      <c r="B26" s="113" t="s">
        <v>230</v>
      </c>
      <c r="C26" s="102" t="s">
        <v>231</v>
      </c>
      <c r="D26" s="102" t="s">
        <v>232</v>
      </c>
      <c r="E26" s="102" t="s">
        <v>233</v>
      </c>
      <c r="H26" s="102" t="s">
        <v>234</v>
      </c>
      <c r="I26" s="102" t="s">
        <v>235</v>
      </c>
      <c r="K26" s="102" t="s">
        <v>236</v>
      </c>
      <c r="L26" s="102"/>
      <c r="O26" s="98"/>
      <c r="IW26" s="18"/>
      <c r="IX26" s="18"/>
      <c r="IY26" s="18"/>
    </row>
    <row r="27" spans="2:259" ht="13.2" customHeight="1" x14ac:dyDescent="0.25">
      <c r="B27" s="21"/>
      <c r="C27" s="110" t="e">
        <f>[1]!obGet([1]!obCall("",$B$24,"getValue",$E$27))</f>
        <v>#N/A</v>
      </c>
      <c r="D27" s="89"/>
      <c r="E27" s="21" t="e">
        <f>[1]!obCall("calibratedModel-sensitivities-2"&amp;"-"&amp;ROW(),C9,"getModel")</f>
        <v>#N/A</v>
      </c>
      <c r="L27" s="18"/>
      <c r="O27" s="98"/>
      <c r="IW27" s="18"/>
      <c r="IX27" s="18"/>
      <c r="IY27" s="18"/>
    </row>
    <row r="28" spans="2:259" ht="13.2" customHeight="1" x14ac:dyDescent="0.25">
      <c r="B28" s="41" t="s">
        <v>237</v>
      </c>
      <c r="C28" s="110" t="e">
        <f>([1]!obGet([1]!obCall("",$B$24,"getValue",E28))-C$27)/C$16</f>
        <v>#N/A</v>
      </c>
      <c r="D28" s="18" t="e">
        <f>[1]!obCall("calibratedCurves-"&amp;B28,$C$9,"getCloneShifted",[1]!obMake("","String",B28),[1]!obMake("","double",$C$16))</f>
        <v>#N/A</v>
      </c>
      <c r="E28" s="18" t="e">
        <f>[1]!obCall("calibratedModel-"&amp;ROW(),D28,"getModel")</f>
        <v>#N/A</v>
      </c>
      <c r="G28" s="110"/>
      <c r="H28" s="18" t="e">
        <f>[1]!obCall("calibrationProduct-"&amp;ROW(),C$9,"getCalibrationProductForSymbol",[1]!obMake("","String",B28))</f>
        <v>#N/A</v>
      </c>
      <c r="I28" s="114" t="e">
        <f>([1]!obGet([1]!obCall("",$H28,"getValue",E28))-[1]!obGet([1]!obCall("",$H28,"getValue",E$27)))/$C$16</f>
        <v>#N/A</v>
      </c>
      <c r="K28" s="115" t="str">
        <f t="shared" ref="K28:K59" si="0">B28</f>
        <v>discount-EUR-OIS-1D</v>
      </c>
      <c r="L28" s="115" t="e">
        <f t="shared" ref="L28:L59" si="1">C28/I28</f>
        <v>#N/A</v>
      </c>
      <c r="N28" s="98"/>
      <c r="IW28" s="18"/>
      <c r="IX28" s="18"/>
    </row>
    <row r="29" spans="2:259" ht="13.2" customHeight="1" x14ac:dyDescent="0.25">
      <c r="B29" s="41" t="s">
        <v>238</v>
      </c>
      <c r="C29" s="110" t="e">
        <f>([1]!obGet([1]!obCall("",$B$24,"getValue",E29))-C$27)/C$16</f>
        <v>#N/A</v>
      </c>
      <c r="D29" s="18" t="e">
        <f>[1]!obCall("calibratedCurves-"&amp;B29,$C$9,"getCloneShifted",[1]!obMake("","String",B29),[1]!obMake("","double",$C$16))</f>
        <v>#N/A</v>
      </c>
      <c r="E29" s="18" t="e">
        <f>[1]!obCall("calibratedModel-"&amp;ROW(),D29,"getModel")</f>
        <v>#N/A</v>
      </c>
      <c r="G29" s="110"/>
      <c r="H29" s="18" t="e">
        <f>[1]!obCall("calibrationProduct-"&amp;ROW(),C$9,"getCalibrationProductForSymbol",[1]!obMake("","String",B29))</f>
        <v>#N/A</v>
      </c>
      <c r="I29" s="114" t="e">
        <f>([1]!obGet([1]!obCall("",$H29,"getValue",E29))-[1]!obGet([1]!obCall("",$H29,"getValue",E$27)))/$C$16</f>
        <v>#N/A</v>
      </c>
      <c r="K29" s="115" t="str">
        <f t="shared" si="0"/>
        <v>discount-EUR-OIS-1W</v>
      </c>
      <c r="L29" s="115" t="e">
        <f t="shared" si="1"/>
        <v>#N/A</v>
      </c>
      <c r="N29" s="98"/>
      <c r="IW29" s="18"/>
      <c r="IX29" s="18"/>
    </row>
    <row r="30" spans="2:259" ht="13.2" customHeight="1" x14ac:dyDescent="0.25">
      <c r="B30" s="41" t="s">
        <v>239</v>
      </c>
      <c r="C30" s="110" t="e">
        <f>([1]!obGet([1]!obCall("",$B$24,"getValue",E30))-C$27)/C$16</f>
        <v>#N/A</v>
      </c>
      <c r="D30" s="18" t="e">
        <f>[1]!obCall("calibratedCurves-"&amp;B30,$C$9,"getCloneShifted",[1]!obMake("","String",B30),[1]!obMake("","double",$C$16))</f>
        <v>#N/A</v>
      </c>
      <c r="E30" s="18" t="e">
        <f>[1]!obCall("calibratedModel-"&amp;ROW(),D30,"getModel")</f>
        <v>#N/A</v>
      </c>
      <c r="G30" s="110"/>
      <c r="H30" s="18" t="e">
        <f>[1]!obCall("calibrationProduct-"&amp;ROW(),C$9,"getCalibrationProductForSymbol",[1]!obMake("","String",B30))</f>
        <v>#N/A</v>
      </c>
      <c r="I30" s="114" t="e">
        <f>([1]!obGet([1]!obCall("",$H30,"getValue",E30))-[1]!obGet([1]!obCall("",$H30,"getValue",E$27)))/$C$16</f>
        <v>#N/A</v>
      </c>
      <c r="K30" s="115" t="str">
        <f t="shared" si="0"/>
        <v>discount-EUR-OIS-2W</v>
      </c>
      <c r="L30" s="115" t="e">
        <f t="shared" si="1"/>
        <v>#N/A</v>
      </c>
      <c r="N30" s="98"/>
      <c r="IW30" s="18"/>
      <c r="IX30" s="18"/>
    </row>
    <row r="31" spans="2:259" ht="13.2" customHeight="1" x14ac:dyDescent="0.25">
      <c r="B31" s="41" t="s">
        <v>240</v>
      </c>
      <c r="C31" s="110" t="e">
        <f>([1]!obGet([1]!obCall("",$B$24,"getValue",E31))-C$27)/C$16</f>
        <v>#N/A</v>
      </c>
      <c r="D31" s="18" t="e">
        <f>[1]!obCall("calibratedCurves-"&amp;B31,$C$9,"getCloneShifted",[1]!obMake("","String",B31),[1]!obMake("","double",$C$16))</f>
        <v>#N/A</v>
      </c>
      <c r="E31" s="18" t="e">
        <f>[1]!obCall("calibratedModel-"&amp;ROW(),D31,"getModel")</f>
        <v>#N/A</v>
      </c>
      <c r="G31" s="110"/>
      <c r="H31" s="18" t="e">
        <f>[1]!obCall("calibrationProduct-"&amp;ROW(),C$9,"getCalibrationProductForSymbol",[1]!obMake("","String",B31))</f>
        <v>#N/A</v>
      </c>
      <c r="I31" s="114" t="e">
        <f>([1]!obGet([1]!obCall("",$H31,"getValue",E31))-[1]!obGet([1]!obCall("",$H31,"getValue",E$27)))/$C$16</f>
        <v>#N/A</v>
      </c>
      <c r="K31" s="115" t="str">
        <f t="shared" si="0"/>
        <v>discount-EUR-OIS-3W</v>
      </c>
      <c r="L31" s="115" t="e">
        <f t="shared" si="1"/>
        <v>#N/A</v>
      </c>
      <c r="N31" s="98"/>
      <c r="IW31" s="18"/>
      <c r="IX31" s="18"/>
    </row>
    <row r="32" spans="2:259" ht="13.2" customHeight="1" x14ac:dyDescent="0.25">
      <c r="B32" s="41" t="s">
        <v>241</v>
      </c>
      <c r="C32" s="110" t="e">
        <f>([1]!obGet([1]!obCall("",$B$24,"getValue",E32))-C$27)/C$16</f>
        <v>#N/A</v>
      </c>
      <c r="D32" s="18" t="e">
        <f>[1]!obCall("calibratedCurves-"&amp;B32,$C$9,"getCloneShifted",[1]!obMake("","String",B32),[1]!obMake("","double",$C$16))</f>
        <v>#N/A</v>
      </c>
      <c r="E32" s="18" t="e">
        <f>[1]!obCall("calibratedModel-"&amp;ROW(),D32,"getModel")</f>
        <v>#N/A</v>
      </c>
      <c r="G32" s="110"/>
      <c r="H32" s="18" t="e">
        <f>[1]!obCall("calibrationProduct-"&amp;ROW(),C$9,"getCalibrationProductForSymbol",[1]!obMake("","String",B32))</f>
        <v>#N/A</v>
      </c>
      <c r="I32" s="114" t="e">
        <f>([1]!obGet([1]!obCall("",$H32,"getValue",E32))-[1]!obGet([1]!obCall("",$H32,"getValue",E$27)))/$C$16</f>
        <v>#N/A</v>
      </c>
      <c r="K32" s="115" t="str">
        <f t="shared" si="0"/>
        <v>discount-EUR-OIS-1M</v>
      </c>
      <c r="L32" s="115" t="e">
        <f t="shared" si="1"/>
        <v>#N/A</v>
      </c>
      <c r="N32" s="98"/>
      <c r="IW32" s="18"/>
      <c r="IX32" s="18"/>
    </row>
    <row r="33" spans="2:258" ht="13.2" customHeight="1" x14ac:dyDescent="0.25">
      <c r="B33" s="41" t="s">
        <v>242</v>
      </c>
      <c r="C33" s="110" t="e">
        <f>([1]!obGet([1]!obCall("",$B$24,"getValue",E33))-C$27)/C$16</f>
        <v>#N/A</v>
      </c>
      <c r="D33" s="18" t="e">
        <f>[1]!obCall("calibratedCurves-"&amp;B33,$C$9,"getCloneShifted",[1]!obMake("","String",B33),[1]!obMake("","double",$C$16))</f>
        <v>#N/A</v>
      </c>
      <c r="E33" s="18" t="e">
        <f>[1]!obCall("calibratedModel-"&amp;ROW(),D33,"getModel")</f>
        <v>#N/A</v>
      </c>
      <c r="G33" s="110"/>
      <c r="H33" s="18" t="e">
        <f>[1]!obCall("calibrationProduct-"&amp;ROW(),C$9,"getCalibrationProductForSymbol",[1]!obMake("","String",B33))</f>
        <v>#N/A</v>
      </c>
      <c r="I33" s="114" t="e">
        <f>([1]!obGet([1]!obCall("",$H33,"getValue",E33))-[1]!obGet([1]!obCall("",$H33,"getValue",E$27)))/$C$16</f>
        <v>#N/A</v>
      </c>
      <c r="K33" s="115" t="str">
        <f t="shared" si="0"/>
        <v>discount-EUR-OIS-2M</v>
      </c>
      <c r="L33" s="115" t="e">
        <f t="shared" si="1"/>
        <v>#N/A</v>
      </c>
      <c r="N33" s="98"/>
      <c r="IW33" s="18"/>
      <c r="IX33" s="18"/>
    </row>
    <row r="34" spans="2:258" ht="13.2" customHeight="1" x14ac:dyDescent="0.25">
      <c r="B34" s="41" t="s">
        <v>243</v>
      </c>
      <c r="C34" s="110" t="e">
        <f>([1]!obGet([1]!obCall("",$B$24,"getValue",E34))-C$27)/C$16</f>
        <v>#N/A</v>
      </c>
      <c r="D34" s="18" t="e">
        <f>[1]!obCall("calibratedCurves-"&amp;B34,$C$9,"getCloneShifted",[1]!obMake("","String",B34),[1]!obMake("","double",$C$16))</f>
        <v>#N/A</v>
      </c>
      <c r="E34" s="18" t="e">
        <f>[1]!obCall("calibratedModel-"&amp;ROW(),D34,"getModel")</f>
        <v>#N/A</v>
      </c>
      <c r="G34" s="110"/>
      <c r="H34" s="18" t="e">
        <f>[1]!obCall("calibrationProduct-"&amp;ROW(),C$9,"getCalibrationProductForSymbol",[1]!obMake("","String",B34))</f>
        <v>#N/A</v>
      </c>
      <c r="I34" s="114" t="e">
        <f>([1]!obGet([1]!obCall("",$H34,"getValue",E34))-[1]!obGet([1]!obCall("",$H34,"getValue",E$27)))/$C$16</f>
        <v>#N/A</v>
      </c>
      <c r="K34" s="115" t="str">
        <f t="shared" si="0"/>
        <v>discount-EUR-OIS-3M</v>
      </c>
      <c r="L34" s="115" t="e">
        <f t="shared" si="1"/>
        <v>#N/A</v>
      </c>
      <c r="N34" s="98"/>
      <c r="IW34" s="18"/>
      <c r="IX34" s="18"/>
    </row>
    <row r="35" spans="2:258" ht="13.2" customHeight="1" x14ac:dyDescent="0.25">
      <c r="B35" s="41" t="s">
        <v>244</v>
      </c>
      <c r="C35" s="110" t="e">
        <f>([1]!obGet([1]!obCall("",$B$24,"getValue",E35))-C$27)/C$16</f>
        <v>#N/A</v>
      </c>
      <c r="D35" s="18" t="e">
        <f>[1]!obCall("calibratedCurves-"&amp;B35,$C$9,"getCloneShifted",[1]!obMake("","String",B35),[1]!obMake("","double",$C$16))</f>
        <v>#N/A</v>
      </c>
      <c r="E35" s="18" t="e">
        <f>[1]!obCall("calibratedModel-"&amp;ROW(),D35,"getModel")</f>
        <v>#N/A</v>
      </c>
      <c r="G35" s="110"/>
      <c r="H35" s="18" t="e">
        <f>[1]!obCall("calibrationProduct-"&amp;ROW(),C$9,"getCalibrationProductForSymbol",[1]!obMake("","String",B35))</f>
        <v>#N/A</v>
      </c>
      <c r="I35" s="114" t="e">
        <f>([1]!obGet([1]!obCall("",$H35,"getValue",E35))-[1]!obGet([1]!obCall("",$H35,"getValue",E$27)))/$C$16</f>
        <v>#N/A</v>
      </c>
      <c r="K35" s="115" t="str">
        <f t="shared" si="0"/>
        <v>discount-EUR-OIS-4M</v>
      </c>
      <c r="L35" s="115" t="e">
        <f t="shared" si="1"/>
        <v>#N/A</v>
      </c>
      <c r="N35" s="98"/>
      <c r="IW35" s="18"/>
      <c r="IX35" s="18"/>
    </row>
    <row r="36" spans="2:258" ht="13.2" customHeight="1" x14ac:dyDescent="0.25">
      <c r="B36" s="41" t="s">
        <v>245</v>
      </c>
      <c r="C36" s="110" t="e">
        <f>([1]!obGet([1]!obCall("",$B$24,"getValue",E36))-C$27)/C$16</f>
        <v>#N/A</v>
      </c>
      <c r="D36" s="18" t="e">
        <f>[1]!obCall("calibratedCurves-"&amp;B36,$C$9,"getCloneShifted",[1]!obMake("","String",B36),[1]!obMake("","double",$C$16))</f>
        <v>#N/A</v>
      </c>
      <c r="E36" s="18" t="e">
        <f>[1]!obCall("calibratedModel-"&amp;ROW(),D36,"getModel")</f>
        <v>#N/A</v>
      </c>
      <c r="G36" s="110"/>
      <c r="H36" s="18" t="e">
        <f>[1]!obCall("calibrationProduct-"&amp;ROW(),C$9,"getCalibrationProductForSymbol",[1]!obMake("","String",B36))</f>
        <v>#N/A</v>
      </c>
      <c r="I36" s="114" t="e">
        <f>([1]!obGet([1]!obCall("",$H36,"getValue",E36))-[1]!obGet([1]!obCall("",$H36,"getValue",E$27)))/$C$16</f>
        <v>#N/A</v>
      </c>
      <c r="K36" s="115" t="str">
        <f t="shared" si="0"/>
        <v>discount-EUR-OIS-5M</v>
      </c>
      <c r="L36" s="115" t="e">
        <f t="shared" si="1"/>
        <v>#N/A</v>
      </c>
      <c r="N36" s="98"/>
      <c r="IW36" s="18"/>
      <c r="IX36" s="18"/>
    </row>
    <row r="37" spans="2:258" ht="13.2" customHeight="1" x14ac:dyDescent="0.25">
      <c r="B37" s="41" t="s">
        <v>246</v>
      </c>
      <c r="C37" s="110" t="e">
        <f>([1]!obGet([1]!obCall("",$B$24,"getValue",E37))-C$27)/C$16</f>
        <v>#N/A</v>
      </c>
      <c r="D37" s="18" t="e">
        <f>[1]!obCall("calibratedCurves-"&amp;B37,$C$9,"getCloneShifted",[1]!obMake("","String",B37),[1]!obMake("","double",$C$16))</f>
        <v>#N/A</v>
      </c>
      <c r="E37" s="18" t="e">
        <f>[1]!obCall("calibratedModel-"&amp;ROW(),D37,"getModel")</f>
        <v>#N/A</v>
      </c>
      <c r="G37" s="110"/>
      <c r="H37" s="18" t="e">
        <f>[1]!obCall("calibrationProduct-"&amp;ROW(),C$9,"getCalibrationProductForSymbol",[1]!obMake("","String",B37))</f>
        <v>#N/A</v>
      </c>
      <c r="I37" s="114" t="e">
        <f>([1]!obGet([1]!obCall("",$H37,"getValue",E37))-[1]!obGet([1]!obCall("",$H37,"getValue",E$27)))/$C$16</f>
        <v>#N/A</v>
      </c>
      <c r="K37" s="115" t="str">
        <f t="shared" si="0"/>
        <v>discount-EUR-OIS-6M</v>
      </c>
      <c r="L37" s="115" t="e">
        <f t="shared" si="1"/>
        <v>#N/A</v>
      </c>
      <c r="N37" s="98"/>
      <c r="IW37" s="18"/>
      <c r="IX37" s="18"/>
    </row>
    <row r="38" spans="2:258" ht="13.2" customHeight="1" x14ac:dyDescent="0.25">
      <c r="B38" s="41" t="s">
        <v>247</v>
      </c>
      <c r="C38" s="110" t="e">
        <f>([1]!obGet([1]!obCall("",$B$24,"getValue",E38))-C$27)/C$16</f>
        <v>#N/A</v>
      </c>
      <c r="D38" s="18" t="e">
        <f>[1]!obCall("calibratedCurves-"&amp;B38,$C$9,"getCloneShifted",[1]!obMake("","String",B38),[1]!obMake("","double",$C$16))</f>
        <v>#N/A</v>
      </c>
      <c r="E38" s="18" t="e">
        <f>[1]!obCall("calibratedModel-"&amp;ROW(),D38,"getModel")</f>
        <v>#N/A</v>
      </c>
      <c r="G38" s="110"/>
      <c r="H38" s="18" t="e">
        <f>[1]!obCall("calibrationProduct-"&amp;ROW(),C$9,"getCalibrationProductForSymbol",[1]!obMake("","String",B38))</f>
        <v>#N/A</v>
      </c>
      <c r="I38" s="114" t="e">
        <f>([1]!obGet([1]!obCall("",$H38,"getValue",E38))-[1]!obGet([1]!obCall("",$H38,"getValue",E$27)))/$C$16</f>
        <v>#N/A</v>
      </c>
      <c r="K38" s="115" t="str">
        <f t="shared" si="0"/>
        <v>discount-EUR-OIS-7M</v>
      </c>
      <c r="L38" s="115" t="e">
        <f t="shared" si="1"/>
        <v>#N/A</v>
      </c>
      <c r="N38" s="98"/>
      <c r="IW38" s="18"/>
      <c r="IX38" s="18"/>
    </row>
    <row r="39" spans="2:258" ht="13.2" customHeight="1" x14ac:dyDescent="0.25">
      <c r="B39" s="41" t="s">
        <v>248</v>
      </c>
      <c r="C39" s="110" t="e">
        <f>([1]!obGet([1]!obCall("",$B$24,"getValue",E39))-C$27)/C$16</f>
        <v>#N/A</v>
      </c>
      <c r="D39" s="18" t="e">
        <f>[1]!obCall("calibratedCurves-"&amp;B39,$C$9,"getCloneShifted",[1]!obMake("","String",B39),[1]!obMake("","double",$C$16))</f>
        <v>#N/A</v>
      </c>
      <c r="E39" s="18" t="e">
        <f>[1]!obCall("calibratedModel-"&amp;ROW(),D39,"getModel")</f>
        <v>#N/A</v>
      </c>
      <c r="G39" s="110"/>
      <c r="H39" s="18" t="e">
        <f>[1]!obCall("calibrationProduct-"&amp;ROW(),C$9,"getCalibrationProductForSymbol",[1]!obMake("","String",B39))</f>
        <v>#N/A</v>
      </c>
      <c r="I39" s="114" t="e">
        <f>([1]!obGet([1]!obCall("",$H39,"getValue",E39))-[1]!obGet([1]!obCall("",$H39,"getValue",E$27)))/$C$16</f>
        <v>#N/A</v>
      </c>
      <c r="K39" s="115" t="str">
        <f t="shared" si="0"/>
        <v>discount-EUR-OIS-8M</v>
      </c>
      <c r="L39" s="115" t="e">
        <f t="shared" si="1"/>
        <v>#N/A</v>
      </c>
      <c r="N39" s="98"/>
      <c r="IW39" s="18"/>
      <c r="IX39" s="18"/>
    </row>
    <row r="40" spans="2:258" ht="13.2" customHeight="1" x14ac:dyDescent="0.25">
      <c r="B40" s="41" t="s">
        <v>249</v>
      </c>
      <c r="C40" s="110" t="e">
        <f>([1]!obGet([1]!obCall("",$B$24,"getValue",E40))-C$27)/C$16</f>
        <v>#N/A</v>
      </c>
      <c r="D40" s="18" t="e">
        <f>[1]!obCall("calibratedCurves-"&amp;B40,$C$9,"getCloneShifted",[1]!obMake("","String",B40),[1]!obMake("","double",$C$16))</f>
        <v>#N/A</v>
      </c>
      <c r="E40" s="18" t="e">
        <f>[1]!obCall("calibratedModel-"&amp;ROW(),D40,"getModel")</f>
        <v>#N/A</v>
      </c>
      <c r="G40" s="110"/>
      <c r="H40" s="18" t="e">
        <f>[1]!obCall("calibrationProduct-"&amp;ROW(),C$9,"getCalibrationProductForSymbol",[1]!obMake("","String",B40))</f>
        <v>#N/A</v>
      </c>
      <c r="I40" s="114" t="e">
        <f>([1]!obGet([1]!obCall("",$H40,"getValue",E40))-[1]!obGet([1]!obCall("",$H40,"getValue",E$27)))/$C$16</f>
        <v>#N/A</v>
      </c>
      <c r="K40" s="115" t="str">
        <f t="shared" si="0"/>
        <v>discount-EUR-OIS-9M</v>
      </c>
      <c r="L40" s="115" t="e">
        <f t="shared" si="1"/>
        <v>#N/A</v>
      </c>
      <c r="N40" s="98"/>
      <c r="IW40" s="18"/>
      <c r="IX40" s="18"/>
    </row>
    <row r="41" spans="2:258" ht="13.2" customHeight="1" x14ac:dyDescent="0.25">
      <c r="B41" s="41" t="s">
        <v>250</v>
      </c>
      <c r="C41" s="110" t="e">
        <f>([1]!obGet([1]!obCall("",$B$24,"getValue",E41))-C$27)/C$16</f>
        <v>#N/A</v>
      </c>
      <c r="D41" s="18" t="e">
        <f>[1]!obCall("calibratedCurves-"&amp;B41,$C$9,"getCloneShifted",[1]!obMake("","String",B41),[1]!obMake("","double",$C$16))</f>
        <v>#N/A</v>
      </c>
      <c r="E41" s="18" t="e">
        <f>[1]!obCall("calibratedModel-"&amp;ROW(),D41,"getModel")</f>
        <v>#N/A</v>
      </c>
      <c r="G41" s="110"/>
      <c r="H41" s="18" t="e">
        <f>[1]!obCall("calibrationProduct-"&amp;ROW(),C$9,"getCalibrationProductForSymbol",[1]!obMake("","String",B41))</f>
        <v>#N/A</v>
      </c>
      <c r="I41" s="114" t="e">
        <f>([1]!obGet([1]!obCall("",$H41,"getValue",E41))-[1]!obGet([1]!obCall("",$H41,"getValue",E$27)))/$C$16</f>
        <v>#N/A</v>
      </c>
      <c r="K41" s="115" t="str">
        <f t="shared" si="0"/>
        <v>discount-EUR-OIS-10M</v>
      </c>
      <c r="L41" s="115" t="e">
        <f t="shared" si="1"/>
        <v>#N/A</v>
      </c>
      <c r="N41" s="98"/>
      <c r="IW41" s="18"/>
      <c r="IX41" s="18"/>
    </row>
    <row r="42" spans="2:258" ht="13.2" customHeight="1" x14ac:dyDescent="0.25">
      <c r="B42" s="41" t="s">
        <v>251</v>
      </c>
      <c r="C42" s="110" t="e">
        <f>([1]!obGet([1]!obCall("",$B$24,"getValue",E42))-C$27)/C$16</f>
        <v>#N/A</v>
      </c>
      <c r="D42" s="18" t="e">
        <f>[1]!obCall("calibratedCurves-"&amp;B42,$C$9,"getCloneShifted",[1]!obMake("","String",B42),[1]!obMake("","double",$C$16))</f>
        <v>#N/A</v>
      </c>
      <c r="E42" s="18" t="e">
        <f>[1]!obCall("calibratedModel-"&amp;ROW(),D42,"getModel")</f>
        <v>#N/A</v>
      </c>
      <c r="G42" s="110"/>
      <c r="H42" s="18" t="e">
        <f>[1]!obCall("calibrationProduct-"&amp;ROW(),C$9,"getCalibrationProductForSymbol",[1]!obMake("","String",B42))</f>
        <v>#N/A</v>
      </c>
      <c r="I42" s="114" t="e">
        <f>([1]!obGet([1]!obCall("",$H42,"getValue",E42))-[1]!obGet([1]!obCall("",$H42,"getValue",E$27)))/$C$16</f>
        <v>#N/A</v>
      </c>
      <c r="K42" s="115" t="str">
        <f t="shared" si="0"/>
        <v>discount-EUR-OIS-11M</v>
      </c>
      <c r="L42" s="115" t="e">
        <f t="shared" si="1"/>
        <v>#N/A</v>
      </c>
      <c r="N42" s="98"/>
      <c r="IW42" s="18"/>
      <c r="IX42" s="18"/>
    </row>
    <row r="43" spans="2:258" ht="13.2" customHeight="1" x14ac:dyDescent="0.25">
      <c r="B43" s="41" t="s">
        <v>252</v>
      </c>
      <c r="C43" s="110" t="e">
        <f>([1]!obGet([1]!obCall("",$B$24,"getValue",E43))-C$27)/C$16</f>
        <v>#N/A</v>
      </c>
      <c r="D43" s="18" t="e">
        <f>[1]!obCall("calibratedCurves-"&amp;B43,$C$9,"getCloneShifted",[1]!obMake("","String",B43),[1]!obMake("","double",$C$16))</f>
        <v>#N/A</v>
      </c>
      <c r="E43" s="18" t="e">
        <f>[1]!obCall("calibratedModel-"&amp;ROW(),D43,"getModel")</f>
        <v>#N/A</v>
      </c>
      <c r="G43" s="110"/>
      <c r="H43" s="18" t="e">
        <f>[1]!obCall("calibrationProduct-"&amp;ROW(),C$9,"getCalibrationProductForSymbol",[1]!obMake("","String",B43))</f>
        <v>#N/A</v>
      </c>
      <c r="I43" s="114" t="e">
        <f>([1]!obGet([1]!obCall("",$H43,"getValue",E43))-[1]!obGet([1]!obCall("",$H43,"getValue",E$27)))/$C$16</f>
        <v>#N/A</v>
      </c>
      <c r="K43" s="115" t="str">
        <f t="shared" si="0"/>
        <v>discount-EUR-OIS-12M</v>
      </c>
      <c r="L43" s="115" t="e">
        <f t="shared" si="1"/>
        <v>#N/A</v>
      </c>
      <c r="N43" s="98"/>
      <c r="IW43" s="18"/>
      <c r="IX43" s="18"/>
    </row>
    <row r="44" spans="2:258" ht="13.2" customHeight="1" x14ac:dyDescent="0.25">
      <c r="B44" s="41" t="s">
        <v>253</v>
      </c>
      <c r="C44" s="110" t="e">
        <f>([1]!obGet([1]!obCall("",$B$24,"getValue",E44))-C$27)/C$16</f>
        <v>#N/A</v>
      </c>
      <c r="D44" s="18" t="e">
        <f>[1]!obCall("calibratedCurves-"&amp;B44,$C$9,"getCloneShifted",[1]!obMake("","String",B44),[1]!obMake("","double",$C$16))</f>
        <v>#N/A</v>
      </c>
      <c r="E44" s="18" t="e">
        <f>[1]!obCall("calibratedModel-"&amp;ROW(),D44,"getModel")</f>
        <v>#N/A</v>
      </c>
      <c r="G44" s="110"/>
      <c r="H44" s="18" t="e">
        <f>[1]!obCall("calibrationProduct-"&amp;ROW(),C$9,"getCalibrationProductForSymbol",[1]!obMake("","String",B44))</f>
        <v>#N/A</v>
      </c>
      <c r="I44" s="114" t="e">
        <f>([1]!obGet([1]!obCall("",$H44,"getValue",E44))-[1]!obGet([1]!obCall("",$H44,"getValue",E$27)))/$C$16</f>
        <v>#N/A</v>
      </c>
      <c r="K44" s="115" t="str">
        <f t="shared" si="0"/>
        <v>discount-EUR-OIS-15M</v>
      </c>
      <c r="L44" s="115" t="e">
        <f t="shared" si="1"/>
        <v>#N/A</v>
      </c>
      <c r="N44" s="98"/>
      <c r="IW44" s="18"/>
      <c r="IX44" s="18"/>
    </row>
    <row r="45" spans="2:258" ht="13.2" customHeight="1" x14ac:dyDescent="0.25">
      <c r="B45" s="41" t="s">
        <v>254</v>
      </c>
      <c r="C45" s="110" t="e">
        <f>([1]!obGet([1]!obCall("",$B$24,"getValue",E45))-C$27)/C$16</f>
        <v>#N/A</v>
      </c>
      <c r="D45" s="18" t="e">
        <f>[1]!obCall("calibratedCurves-"&amp;B45,$C$9,"getCloneShifted",[1]!obMake("","String",B45),[1]!obMake("","double",$C$16))</f>
        <v>#N/A</v>
      </c>
      <c r="E45" s="18" t="e">
        <f>[1]!obCall("calibratedModel-"&amp;ROW(),D45,"getModel")</f>
        <v>#N/A</v>
      </c>
      <c r="G45" s="110"/>
      <c r="H45" s="18" t="e">
        <f>[1]!obCall("calibrationProduct-"&amp;ROW(),C$9,"getCalibrationProductForSymbol",[1]!obMake("","String",B45))</f>
        <v>#N/A</v>
      </c>
      <c r="I45" s="114" t="e">
        <f>([1]!obGet([1]!obCall("",$H45,"getValue",E45))-[1]!obGet([1]!obCall("",$H45,"getValue",E$27)))/$C$16</f>
        <v>#N/A</v>
      </c>
      <c r="K45" s="115" t="str">
        <f t="shared" si="0"/>
        <v>discount-EUR-OIS-18M</v>
      </c>
      <c r="L45" s="115" t="e">
        <f t="shared" si="1"/>
        <v>#N/A</v>
      </c>
      <c r="N45" s="98"/>
      <c r="IW45" s="18"/>
      <c r="IX45" s="18"/>
    </row>
    <row r="46" spans="2:258" ht="13.2" customHeight="1" x14ac:dyDescent="0.25">
      <c r="B46" s="41" t="s">
        <v>255</v>
      </c>
      <c r="C46" s="110" t="e">
        <f>([1]!obGet([1]!obCall("",$B$24,"getValue",E46))-C$27)/C$16</f>
        <v>#N/A</v>
      </c>
      <c r="D46" s="18" t="e">
        <f>[1]!obCall("calibratedCurves-"&amp;B46,$C$9,"getCloneShifted",[1]!obMake("","String",B46),[1]!obMake("","double",$C$16))</f>
        <v>#N/A</v>
      </c>
      <c r="E46" s="18" t="e">
        <f>[1]!obCall("calibratedModel-"&amp;ROW(),D46,"getModel")</f>
        <v>#N/A</v>
      </c>
      <c r="G46" s="110"/>
      <c r="H46" s="18" t="e">
        <f>[1]!obCall("calibrationProduct-"&amp;ROW(),C$9,"getCalibrationProductForSymbol",[1]!obMake("","String",B46))</f>
        <v>#N/A</v>
      </c>
      <c r="I46" s="114" t="e">
        <f>([1]!obGet([1]!obCall("",$H46,"getValue",E46))-[1]!obGet([1]!obCall("",$H46,"getValue",E$27)))/$C$16</f>
        <v>#N/A</v>
      </c>
      <c r="K46" s="115" t="str">
        <f t="shared" si="0"/>
        <v>discount-EUR-OIS-21M</v>
      </c>
      <c r="L46" s="115" t="e">
        <f t="shared" si="1"/>
        <v>#N/A</v>
      </c>
      <c r="N46" s="98"/>
      <c r="IW46" s="18"/>
      <c r="IX46" s="18"/>
    </row>
    <row r="47" spans="2:258" ht="13.2" customHeight="1" x14ac:dyDescent="0.25">
      <c r="B47" s="41" t="s">
        <v>256</v>
      </c>
      <c r="C47" s="110" t="e">
        <f>([1]!obGet([1]!obCall("",$B$24,"getValue",E47))-C$27)/C$16</f>
        <v>#N/A</v>
      </c>
      <c r="D47" s="18" t="e">
        <f>[1]!obCall("calibratedCurves-"&amp;B47,$C$9,"getCloneShifted",[1]!obMake("","String",B47),[1]!obMake("","double",$C$16))</f>
        <v>#N/A</v>
      </c>
      <c r="E47" s="18" t="e">
        <f>[1]!obCall("calibratedModel-"&amp;ROW(),D47,"getModel")</f>
        <v>#N/A</v>
      </c>
      <c r="G47" s="110"/>
      <c r="H47" s="18" t="e">
        <f>[1]!obCall("calibrationProduct-"&amp;ROW(),C$9,"getCalibrationProductForSymbol",[1]!obMake("","String",B47))</f>
        <v>#N/A</v>
      </c>
      <c r="I47" s="114" t="e">
        <f>([1]!obGet([1]!obCall("",$H47,"getValue",E47))-[1]!obGet([1]!obCall("",$H47,"getValue",E$27)))/$C$16</f>
        <v>#N/A</v>
      </c>
      <c r="K47" s="115" t="str">
        <f t="shared" si="0"/>
        <v>discount-EUR-OIS-2Y</v>
      </c>
      <c r="L47" s="115" t="e">
        <f t="shared" si="1"/>
        <v>#N/A</v>
      </c>
      <c r="N47" s="98"/>
      <c r="IW47" s="18"/>
      <c r="IX47" s="18"/>
    </row>
    <row r="48" spans="2:258" ht="13.2" customHeight="1" x14ac:dyDescent="0.25">
      <c r="B48" s="41" t="s">
        <v>257</v>
      </c>
      <c r="C48" s="110" t="e">
        <f>([1]!obGet([1]!obCall("",$B$24,"getValue",E48))-C$27)/C$16</f>
        <v>#N/A</v>
      </c>
      <c r="D48" s="18" t="e">
        <f>[1]!obCall("calibratedCurves-"&amp;B48,$C$9,"getCloneShifted",[1]!obMake("","String",B48),[1]!obMake("","double",$C$16))</f>
        <v>#N/A</v>
      </c>
      <c r="E48" s="18" t="e">
        <f>[1]!obCall("calibratedModel-"&amp;ROW(),D48,"getModel")</f>
        <v>#N/A</v>
      </c>
      <c r="G48" s="110"/>
      <c r="H48" s="18" t="e">
        <f>[1]!obCall("calibrationProduct-"&amp;ROW(),C$9,"getCalibrationProductForSymbol",[1]!obMake("","String",B48))</f>
        <v>#N/A</v>
      </c>
      <c r="I48" s="114" t="e">
        <f>([1]!obGet([1]!obCall("",$H48,"getValue",E48))-[1]!obGet([1]!obCall("",$H48,"getValue",E$27)))/$C$16</f>
        <v>#N/A</v>
      </c>
      <c r="K48" s="115" t="str">
        <f t="shared" si="0"/>
        <v>discount-EUR-OIS-3Y</v>
      </c>
      <c r="L48" s="115" t="e">
        <f t="shared" si="1"/>
        <v>#N/A</v>
      </c>
      <c r="N48" s="98"/>
      <c r="IW48" s="18"/>
      <c r="IX48" s="18"/>
    </row>
    <row r="49" spans="2:258" ht="13.2" customHeight="1" x14ac:dyDescent="0.25">
      <c r="B49" s="41" t="s">
        <v>258</v>
      </c>
      <c r="C49" s="110" t="e">
        <f>([1]!obGet([1]!obCall("",$B$24,"getValue",E49))-C$27)/C$16</f>
        <v>#N/A</v>
      </c>
      <c r="D49" s="18" t="e">
        <f>[1]!obCall("calibratedCurves-"&amp;B49,$C$9,"getCloneShifted",[1]!obMake("","String",B49),[1]!obMake("","double",$C$16))</f>
        <v>#N/A</v>
      </c>
      <c r="E49" s="18" t="e">
        <f>[1]!obCall("calibratedModel-"&amp;ROW(),D49,"getModel")</f>
        <v>#N/A</v>
      </c>
      <c r="G49" s="110"/>
      <c r="H49" s="18" t="e">
        <f>[1]!obCall("calibrationProduct-"&amp;ROW(),C$9,"getCalibrationProductForSymbol",[1]!obMake("","String",B49))</f>
        <v>#N/A</v>
      </c>
      <c r="I49" s="114" t="e">
        <f>([1]!obGet([1]!obCall("",$H49,"getValue",E49))-[1]!obGet([1]!obCall("",$H49,"getValue",E$27)))/$C$16</f>
        <v>#N/A</v>
      </c>
      <c r="K49" s="115" t="str">
        <f t="shared" si="0"/>
        <v>discount-EUR-OIS-4Y</v>
      </c>
      <c r="L49" s="115" t="e">
        <f t="shared" si="1"/>
        <v>#N/A</v>
      </c>
      <c r="N49" s="98"/>
      <c r="IW49" s="18"/>
      <c r="IX49" s="18"/>
    </row>
    <row r="50" spans="2:258" ht="13.2" customHeight="1" x14ac:dyDescent="0.25">
      <c r="B50" s="41" t="s">
        <v>259</v>
      </c>
      <c r="C50" s="110" t="e">
        <f>([1]!obGet([1]!obCall("",$B$24,"getValue",E50))-C$27)/C$16</f>
        <v>#N/A</v>
      </c>
      <c r="D50" s="18" t="e">
        <f>[1]!obCall("calibratedCurves-"&amp;B50,$C$9,"getCloneShifted",[1]!obMake("","String",B50),[1]!obMake("","double",$C$16))</f>
        <v>#N/A</v>
      </c>
      <c r="E50" s="18" t="e">
        <f>[1]!obCall("calibratedModel-"&amp;ROW(),D50,"getModel")</f>
        <v>#N/A</v>
      </c>
      <c r="G50" s="110"/>
      <c r="H50" s="18" t="e">
        <f>[1]!obCall("calibrationProduct-"&amp;ROW(),C$9,"getCalibrationProductForSymbol",[1]!obMake("","String",B50))</f>
        <v>#N/A</v>
      </c>
      <c r="I50" s="114" t="e">
        <f>([1]!obGet([1]!obCall("",$H50,"getValue",E50))-[1]!obGet([1]!obCall("",$H50,"getValue",E$27)))/$C$16</f>
        <v>#N/A</v>
      </c>
      <c r="K50" s="115" t="str">
        <f t="shared" si="0"/>
        <v>discount-EUR-OIS-5Y</v>
      </c>
      <c r="L50" s="115" t="e">
        <f t="shared" si="1"/>
        <v>#N/A</v>
      </c>
      <c r="N50" s="98"/>
      <c r="IW50" s="18"/>
      <c r="IX50" s="18"/>
    </row>
    <row r="51" spans="2:258" ht="13.2" customHeight="1" x14ac:dyDescent="0.25">
      <c r="B51" s="41" t="s">
        <v>260</v>
      </c>
      <c r="C51" s="110" t="e">
        <f>([1]!obGet([1]!obCall("",$B$24,"getValue",E51))-C$27)/C$16</f>
        <v>#N/A</v>
      </c>
      <c r="D51" s="18" t="e">
        <f>[1]!obCall("calibratedCurves-"&amp;B51,$C$9,"getCloneShifted",[1]!obMake("","String",B51),[1]!obMake("","double",$C$16))</f>
        <v>#N/A</v>
      </c>
      <c r="E51" s="18" t="e">
        <f>[1]!obCall("calibratedModel-"&amp;ROW(),D51,"getModel")</f>
        <v>#N/A</v>
      </c>
      <c r="G51" s="110"/>
      <c r="H51" s="18" t="e">
        <f>[1]!obCall("calibrationProduct-"&amp;ROW(),C$9,"getCalibrationProductForSymbol",[1]!obMake("","String",B51))</f>
        <v>#N/A</v>
      </c>
      <c r="I51" s="114" t="e">
        <f>([1]!obGet([1]!obCall("",$H51,"getValue",E51))-[1]!obGet([1]!obCall("",$H51,"getValue",E$27)))/$C$16</f>
        <v>#N/A</v>
      </c>
      <c r="K51" s="115" t="str">
        <f t="shared" si="0"/>
        <v>discount-EUR-OIS-6Y</v>
      </c>
      <c r="L51" s="115" t="e">
        <f t="shared" si="1"/>
        <v>#N/A</v>
      </c>
      <c r="N51" s="98"/>
      <c r="IW51" s="18"/>
      <c r="IX51" s="18"/>
    </row>
    <row r="52" spans="2:258" ht="13.2" customHeight="1" x14ac:dyDescent="0.25">
      <c r="B52" s="41" t="s">
        <v>261</v>
      </c>
      <c r="C52" s="110" t="e">
        <f>([1]!obGet([1]!obCall("",$B$24,"getValue",E52))-C$27)/C$16</f>
        <v>#N/A</v>
      </c>
      <c r="D52" s="18" t="e">
        <f>[1]!obCall("calibratedCurves-"&amp;B52,$C$9,"getCloneShifted",[1]!obMake("","String",B52),[1]!obMake("","double",$C$16))</f>
        <v>#N/A</v>
      </c>
      <c r="E52" s="18" t="e">
        <f>[1]!obCall("calibratedModel-"&amp;ROW(),D52,"getModel")</f>
        <v>#N/A</v>
      </c>
      <c r="G52" s="110"/>
      <c r="H52" s="18" t="e">
        <f>[1]!obCall("calibrationProduct-"&amp;ROW(),C$9,"getCalibrationProductForSymbol",[1]!obMake("","String",B52))</f>
        <v>#N/A</v>
      </c>
      <c r="I52" s="114" t="e">
        <f>([1]!obGet([1]!obCall("",$H52,"getValue",E52))-[1]!obGet([1]!obCall("",$H52,"getValue",E$27)))/$C$16</f>
        <v>#N/A</v>
      </c>
      <c r="K52" s="115" t="str">
        <f t="shared" si="0"/>
        <v>discount-EUR-OIS-7Y</v>
      </c>
      <c r="L52" s="115" t="e">
        <f t="shared" si="1"/>
        <v>#N/A</v>
      </c>
      <c r="N52" s="98"/>
      <c r="IW52" s="18"/>
      <c r="IX52" s="18"/>
    </row>
    <row r="53" spans="2:258" ht="13.2" customHeight="1" x14ac:dyDescent="0.25">
      <c r="B53" s="41" t="s">
        <v>262</v>
      </c>
      <c r="C53" s="110" t="e">
        <f>([1]!obGet([1]!obCall("",$B$24,"getValue",E53))-C$27)/C$16</f>
        <v>#N/A</v>
      </c>
      <c r="D53" s="18" t="e">
        <f>[1]!obCall("calibratedCurves-"&amp;B53,$C$9,"getCloneShifted",[1]!obMake("","String",B53),[1]!obMake("","double",$C$16))</f>
        <v>#N/A</v>
      </c>
      <c r="E53" s="18" t="e">
        <f>[1]!obCall("calibratedModel-"&amp;ROW(),D53,"getModel")</f>
        <v>#N/A</v>
      </c>
      <c r="G53" s="110"/>
      <c r="H53" s="18" t="e">
        <f>[1]!obCall("calibrationProduct-"&amp;ROW(),C$9,"getCalibrationProductForSymbol",[1]!obMake("","String",B53))</f>
        <v>#N/A</v>
      </c>
      <c r="I53" s="114" t="e">
        <f>([1]!obGet([1]!obCall("",$H53,"getValue",E53))-[1]!obGet([1]!obCall("",$H53,"getValue",E$27)))/$C$16</f>
        <v>#N/A</v>
      </c>
      <c r="K53" s="115" t="str">
        <f t="shared" si="0"/>
        <v>discount-EUR-OIS-8Y</v>
      </c>
      <c r="L53" s="115" t="e">
        <f t="shared" si="1"/>
        <v>#N/A</v>
      </c>
      <c r="N53" s="98"/>
      <c r="IW53" s="18"/>
      <c r="IX53" s="18"/>
    </row>
    <row r="54" spans="2:258" ht="13.2" customHeight="1" x14ac:dyDescent="0.25">
      <c r="B54" s="41" t="s">
        <v>263</v>
      </c>
      <c r="C54" s="110" t="e">
        <f>([1]!obGet([1]!obCall("",$B$24,"getValue",E54))-C$27)/C$16</f>
        <v>#N/A</v>
      </c>
      <c r="D54" s="18" t="e">
        <f>[1]!obCall("calibratedCurves-"&amp;B54,$C$9,"getCloneShifted",[1]!obMake("","String",B54),[1]!obMake("","double",$C$16))</f>
        <v>#N/A</v>
      </c>
      <c r="E54" s="18" t="e">
        <f>[1]!obCall("calibratedModel-"&amp;ROW(),D54,"getModel")</f>
        <v>#N/A</v>
      </c>
      <c r="G54" s="110"/>
      <c r="H54" s="18" t="e">
        <f>[1]!obCall("calibrationProduct-"&amp;ROW(),C$9,"getCalibrationProductForSymbol",[1]!obMake("","String",B54))</f>
        <v>#N/A</v>
      </c>
      <c r="I54" s="114" t="e">
        <f>([1]!obGet([1]!obCall("",$H54,"getValue",E54))-[1]!obGet([1]!obCall("",$H54,"getValue",E$27)))/$C$16</f>
        <v>#N/A</v>
      </c>
      <c r="K54" s="115" t="str">
        <f t="shared" si="0"/>
        <v>discount-EUR-OIS-9Y</v>
      </c>
      <c r="L54" s="115" t="e">
        <f t="shared" si="1"/>
        <v>#N/A</v>
      </c>
      <c r="N54" s="98"/>
      <c r="IW54" s="18"/>
      <c r="IX54" s="18"/>
    </row>
    <row r="55" spans="2:258" ht="13.2" customHeight="1" x14ac:dyDescent="0.25">
      <c r="B55" s="41" t="s">
        <v>192</v>
      </c>
      <c r="C55" s="110" t="e">
        <f>([1]!obGet([1]!obCall("",$B$24,"getValue",E55))-C$27)/C$16</f>
        <v>#N/A</v>
      </c>
      <c r="D55" s="18" t="e">
        <f>[1]!obCall("calibratedCurves-"&amp;B55,$C$9,"getCloneShifted",[1]!obMake("","String",B55),[1]!obMake("","double",$C$16))</f>
        <v>#N/A</v>
      </c>
      <c r="E55" s="18" t="e">
        <f>[1]!obCall("calibratedModel-"&amp;ROW(),D55,"getModel")</f>
        <v>#N/A</v>
      </c>
      <c r="G55" s="110"/>
      <c r="H55" s="18" t="e">
        <f>[1]!obCall("calibrationProduct-"&amp;ROW(),C$9,"getCalibrationProductForSymbol",[1]!obMake("","String",B55))</f>
        <v>#N/A</v>
      </c>
      <c r="I55" s="114" t="e">
        <f>([1]!obGet([1]!obCall("",$H55,"getValue",E55))-[1]!obGet([1]!obCall("",$H55,"getValue",E$27)))/$C$16</f>
        <v>#N/A</v>
      </c>
      <c r="K55" s="115" t="str">
        <f t="shared" si="0"/>
        <v>discount-EUR-OIS-10Y</v>
      </c>
      <c r="L55" s="115" t="e">
        <f t="shared" si="1"/>
        <v>#N/A</v>
      </c>
      <c r="N55" s="98"/>
      <c r="IW55" s="18"/>
      <c r="IX55" s="18"/>
    </row>
    <row r="56" spans="2:258" ht="13.2" customHeight="1" x14ac:dyDescent="0.25">
      <c r="B56" s="41" t="s">
        <v>264</v>
      </c>
      <c r="C56" s="110" t="e">
        <f>([1]!obGet([1]!obCall("",$B$24,"getValue",E56))-C$27)/C$16</f>
        <v>#N/A</v>
      </c>
      <c r="D56" s="18" t="e">
        <f>[1]!obCall("calibratedCurves-"&amp;B56,$C$9,"getCloneShifted",[1]!obMake("","String",B56),[1]!obMake("","double",$C$16))</f>
        <v>#N/A</v>
      </c>
      <c r="E56" s="18" t="e">
        <f>[1]!obCall("calibratedModel-"&amp;ROW(),D56,"getModel")</f>
        <v>#N/A</v>
      </c>
      <c r="G56" s="110"/>
      <c r="H56" s="18" t="e">
        <f>[1]!obCall("calibrationProduct-"&amp;ROW(),C$9,"getCalibrationProductForSymbol",[1]!obMake("","String",B56))</f>
        <v>#N/A</v>
      </c>
      <c r="I56" s="114" t="e">
        <f>([1]!obGet([1]!obCall("",$H56,"getValue",E56))-[1]!obGet([1]!obCall("",$H56,"getValue",E$27)))/$C$16</f>
        <v>#N/A</v>
      </c>
      <c r="K56" s="115" t="str">
        <f t="shared" si="0"/>
        <v>discount-EUR-OIS-11Y</v>
      </c>
      <c r="L56" s="115" t="e">
        <f t="shared" si="1"/>
        <v>#N/A</v>
      </c>
      <c r="N56" s="98"/>
      <c r="IW56" s="18"/>
      <c r="IX56" s="18"/>
    </row>
    <row r="57" spans="2:258" ht="13.2" customHeight="1" x14ac:dyDescent="0.25">
      <c r="B57" s="41" t="s">
        <v>265</v>
      </c>
      <c r="C57" s="110" t="e">
        <f>([1]!obGet([1]!obCall("",$B$24,"getValue",E57))-C$27)/C$16</f>
        <v>#N/A</v>
      </c>
      <c r="D57" s="18" t="e">
        <f>[1]!obCall("calibratedCurves-"&amp;B57,$C$9,"getCloneShifted",[1]!obMake("","String",B57),[1]!obMake("","double",$C$16))</f>
        <v>#N/A</v>
      </c>
      <c r="E57" s="18" t="e">
        <f>[1]!obCall("calibratedModel-"&amp;ROW(),D57,"getModel")</f>
        <v>#N/A</v>
      </c>
      <c r="G57" s="110"/>
      <c r="H57" s="18" t="e">
        <f>[1]!obCall("calibrationProduct-"&amp;ROW(),C$9,"getCalibrationProductForSymbol",[1]!obMake("","String",B57))</f>
        <v>#N/A</v>
      </c>
      <c r="I57" s="114" t="e">
        <f>([1]!obGet([1]!obCall("",$H57,"getValue",E57))-[1]!obGet([1]!obCall("",$H57,"getValue",E$27)))/$C$16</f>
        <v>#N/A</v>
      </c>
      <c r="K57" s="115" t="str">
        <f t="shared" si="0"/>
        <v>discount-EUR-OIS-12Y</v>
      </c>
      <c r="L57" s="115" t="e">
        <f t="shared" si="1"/>
        <v>#N/A</v>
      </c>
      <c r="N57" s="98"/>
      <c r="IW57" s="18"/>
      <c r="IX57" s="18"/>
    </row>
    <row r="58" spans="2:258" ht="13.2" customHeight="1" x14ac:dyDescent="0.25">
      <c r="B58" s="41" t="s">
        <v>266</v>
      </c>
      <c r="C58" s="110" t="e">
        <f>([1]!obGet([1]!obCall("",$B$24,"getValue",E58))-C$27)/C$16</f>
        <v>#N/A</v>
      </c>
      <c r="D58" s="18" t="e">
        <f>[1]!obCall("calibratedCurves-"&amp;B58,$C$9,"getCloneShifted",[1]!obMake("","String",B58),[1]!obMake("","double",$C$16))</f>
        <v>#N/A</v>
      </c>
      <c r="E58" s="18" t="e">
        <f>[1]!obCall("calibratedModel-"&amp;ROW(),D58,"getModel")</f>
        <v>#N/A</v>
      </c>
      <c r="G58" s="110"/>
      <c r="H58" s="18" t="e">
        <f>[1]!obCall("calibrationProduct-"&amp;ROW(),C$9,"getCalibrationProductForSymbol",[1]!obMake("","String",B58))</f>
        <v>#N/A</v>
      </c>
      <c r="I58" s="114" t="e">
        <f>([1]!obGet([1]!obCall("",$H58,"getValue",E58))-[1]!obGet([1]!obCall("",$H58,"getValue",E$27)))/$C$16</f>
        <v>#N/A</v>
      </c>
      <c r="K58" s="115" t="str">
        <f t="shared" si="0"/>
        <v>discount-EUR-OIS-15Y</v>
      </c>
      <c r="L58" s="115" t="e">
        <f t="shared" si="1"/>
        <v>#N/A</v>
      </c>
      <c r="N58" s="98"/>
      <c r="IW58" s="18"/>
      <c r="IX58" s="18"/>
    </row>
    <row r="59" spans="2:258" ht="13.2" customHeight="1" x14ac:dyDescent="0.25">
      <c r="B59" s="41" t="s">
        <v>267</v>
      </c>
      <c r="C59" s="110" t="e">
        <f>([1]!obGet([1]!obCall("",$B$24,"getValue",E59))-C$27)/C$16</f>
        <v>#N/A</v>
      </c>
      <c r="D59" s="18" t="e">
        <f>[1]!obCall("calibratedCurves-"&amp;B59,$C$9,"getCloneShifted",[1]!obMake("","String",B59),[1]!obMake("","double",$C$16))</f>
        <v>#N/A</v>
      </c>
      <c r="E59" s="18" t="e">
        <f>[1]!obCall("calibratedModel-"&amp;ROW(),D59,"getModel")</f>
        <v>#N/A</v>
      </c>
      <c r="G59" s="110"/>
      <c r="H59" s="18" t="e">
        <f>[1]!obCall("calibrationProduct-"&amp;ROW(),C$9,"getCalibrationProductForSymbol",[1]!obMake("","String",B59))</f>
        <v>#N/A</v>
      </c>
      <c r="I59" s="114" t="e">
        <f>([1]!obGet([1]!obCall("",$H59,"getValue",E59))-[1]!obGet([1]!obCall("",$H59,"getValue",E$27)))/$C$16</f>
        <v>#N/A</v>
      </c>
      <c r="K59" s="115" t="str">
        <f t="shared" si="0"/>
        <v>discount-EUR-OIS-20Y</v>
      </c>
      <c r="L59" s="115" t="e">
        <f t="shared" si="1"/>
        <v>#N/A</v>
      </c>
      <c r="N59" s="98"/>
      <c r="IW59" s="18"/>
      <c r="IX59" s="18"/>
    </row>
    <row r="60" spans="2:258" ht="13.2" customHeight="1" x14ac:dyDescent="0.25">
      <c r="B60" s="41" t="s">
        <v>268</v>
      </c>
      <c r="C60" s="110" t="e">
        <f>([1]!obGet([1]!obCall("",$B$24,"getValue",E60))-C$27)/C$16</f>
        <v>#N/A</v>
      </c>
      <c r="D60" s="18" t="e">
        <f>[1]!obCall("calibratedCurves-"&amp;B60,$C$9,"getCloneShifted",[1]!obMake("","String",B60),[1]!obMake("","double",$C$16))</f>
        <v>#N/A</v>
      </c>
      <c r="E60" s="18" t="e">
        <f>[1]!obCall("calibratedModel-"&amp;ROW(),D60,"getModel")</f>
        <v>#N/A</v>
      </c>
      <c r="G60" s="110"/>
      <c r="H60" s="18" t="e">
        <f>[1]!obCall("calibrationProduct-"&amp;ROW(),C$9,"getCalibrationProductForSymbol",[1]!obMake("","String",B60))</f>
        <v>#N/A</v>
      </c>
      <c r="I60" s="114" t="e">
        <f>([1]!obGet([1]!obCall("",$H60,"getValue",E60))-[1]!obGet([1]!obCall("",$H60,"getValue",E$27)))/$C$16</f>
        <v>#N/A</v>
      </c>
      <c r="K60" s="115" t="str">
        <f t="shared" ref="K60:K91" si="2">B60</f>
        <v>discount-EUR-OIS-25Y</v>
      </c>
      <c r="L60" s="115" t="e">
        <f t="shared" ref="L60:L91" si="3">C60/I60</f>
        <v>#N/A</v>
      </c>
      <c r="N60" s="98"/>
      <c r="IW60" s="18"/>
      <c r="IX60" s="18"/>
    </row>
    <row r="61" spans="2:258" ht="13.2" customHeight="1" x14ac:dyDescent="0.25">
      <c r="B61" s="41" t="s">
        <v>269</v>
      </c>
      <c r="C61" s="110" t="e">
        <f>([1]!obGet([1]!obCall("",$B$24,"getValue",E61))-C$27)/C$16</f>
        <v>#N/A</v>
      </c>
      <c r="D61" s="18" t="e">
        <f>[1]!obCall("calibratedCurves-"&amp;B61,$C$9,"getCloneShifted",[1]!obMake("","String",B61),[1]!obMake("","double",$C$16))</f>
        <v>#N/A</v>
      </c>
      <c r="E61" s="18" t="e">
        <f>[1]!obCall("calibratedModel-"&amp;ROW(),D61,"getModel")</f>
        <v>#N/A</v>
      </c>
      <c r="G61" s="110"/>
      <c r="H61" s="18" t="e">
        <f>[1]!obCall("calibrationProduct-"&amp;ROW(),C$9,"getCalibrationProductForSymbol",[1]!obMake("","String",B61))</f>
        <v>#N/A</v>
      </c>
      <c r="I61" s="114" t="e">
        <f>([1]!obGet([1]!obCall("",$H61,"getValue",E61))-[1]!obGet([1]!obCall("",$H61,"getValue",E$27)))/$C$16</f>
        <v>#N/A</v>
      </c>
      <c r="K61" s="115" t="str">
        <f t="shared" si="2"/>
        <v>discount-EUR-OIS-30Y</v>
      </c>
      <c r="L61" s="115" t="e">
        <f t="shared" si="3"/>
        <v>#N/A</v>
      </c>
      <c r="N61" s="98"/>
      <c r="IW61" s="18"/>
      <c r="IX61" s="18"/>
    </row>
    <row r="62" spans="2:258" ht="13.2" customHeight="1" x14ac:dyDescent="0.25">
      <c r="B62" s="41" t="s">
        <v>270</v>
      </c>
      <c r="C62" s="110" t="e">
        <f>([1]!obGet([1]!obCall("",$B$24,"getValue",E62))-C$27)/C$16</f>
        <v>#N/A</v>
      </c>
      <c r="D62" s="18" t="e">
        <f>[1]!obCall("calibratedCurves-"&amp;B62,$C$9,"getCloneShifted",[1]!obMake("","String",B62),[1]!obMake("","double",$C$16))</f>
        <v>#N/A</v>
      </c>
      <c r="E62" s="18" t="e">
        <f>[1]!obCall("calibratedModel-"&amp;ROW(),D62,"getModel")</f>
        <v>#N/A</v>
      </c>
      <c r="G62" s="110"/>
      <c r="H62" s="18" t="e">
        <f>[1]!obCall("calibrationProduct-"&amp;ROW(),C$9,"getCalibrationProductForSymbol",[1]!obMake("","String",B62))</f>
        <v>#N/A</v>
      </c>
      <c r="I62" s="114" t="e">
        <f>([1]!obGet([1]!obCall("",$H62,"getValue",E62))-[1]!obGet([1]!obCall("",$H62,"getValue",E$27)))/$C$16</f>
        <v>#N/A</v>
      </c>
      <c r="K62" s="115" t="str">
        <f t="shared" si="2"/>
        <v>discount-EUR-OIS-40Y</v>
      </c>
      <c r="L62" s="115" t="e">
        <f t="shared" si="3"/>
        <v>#N/A</v>
      </c>
      <c r="N62" s="98"/>
      <c r="IW62" s="18"/>
      <c r="IX62" s="18"/>
    </row>
    <row r="63" spans="2:258" ht="13.2" customHeight="1" x14ac:dyDescent="0.25">
      <c r="B63" s="41" t="s">
        <v>271</v>
      </c>
      <c r="C63" s="110" t="e">
        <f>([1]!obGet([1]!obCall("",$B$24,"getValue",E63))-C$27)/C$16</f>
        <v>#N/A</v>
      </c>
      <c r="D63" s="18" t="e">
        <f>[1]!obCall("calibratedCurves-"&amp;B63,$C$9,"getCloneShifted",[1]!obMake("","String",B63),[1]!obMake("","double",$C$16))</f>
        <v>#N/A</v>
      </c>
      <c r="E63" s="18" t="e">
        <f>[1]!obCall("calibratedModel-"&amp;ROW(),D63,"getModel")</f>
        <v>#N/A</v>
      </c>
      <c r="G63" s="110"/>
      <c r="H63" s="18" t="e">
        <f>[1]!obCall("calibrationProduct-"&amp;ROW(),C$9,"getCalibrationProductForSymbol",[1]!obMake("","String",B63))</f>
        <v>#N/A</v>
      </c>
      <c r="I63" s="114" t="e">
        <f>([1]!obGet([1]!obCall("",$H63,"getValue",E63))-[1]!obGet([1]!obCall("",$H63,"getValue",E$27)))/$C$16</f>
        <v>#N/A</v>
      </c>
      <c r="K63" s="115" t="str">
        <f t="shared" si="2"/>
        <v>discount-EUR-OIS-50Y</v>
      </c>
      <c r="L63" s="115" t="e">
        <f t="shared" si="3"/>
        <v>#N/A</v>
      </c>
      <c r="N63" s="98"/>
      <c r="IW63" s="18"/>
      <c r="IX63" s="18"/>
    </row>
    <row r="64" spans="2:258" ht="13.2" customHeight="1" x14ac:dyDescent="0.25">
      <c r="B64" s="41" t="s">
        <v>218</v>
      </c>
      <c r="C64" s="110" t="e">
        <f>([1]!obGet([1]!obCall("",$B$24,"getValue",E64))-C$27)/C$16</f>
        <v>#N/A</v>
      </c>
      <c r="D64" s="18" t="e">
        <f>[1]!obCall("calibratedCurves-"&amp;B64,$C$9,"getCloneShifted",[1]!obMake("","String",B64),[1]!obMake("","double",$C$16))</f>
        <v>#N/A</v>
      </c>
      <c r="E64" s="18" t="e">
        <f>[1]!obCall("calibratedModel-"&amp;ROW(),D64,"getModel")</f>
        <v>#N/A</v>
      </c>
      <c r="G64" s="110"/>
      <c r="H64" s="18" t="e">
        <f>[1]!obCall("calibrationProduct-"&amp;ROW(),C$9,"getCalibrationProductForSymbol",[1]!obMake("","String",B64))</f>
        <v>#N/A</v>
      </c>
      <c r="I64" s="114" t="e">
        <f>([1]!obGet([1]!obCall("",$H64,"getValue",E64))-[1]!obGet([1]!obCall("",$H64,"getValue",E$27)))/$C$16</f>
        <v>#N/A</v>
      </c>
      <c r="K64" s="115" t="str">
        <f t="shared" si="2"/>
        <v>forward-EUR-3M-0Dx3M</v>
      </c>
      <c r="L64" s="115" t="e">
        <f t="shared" si="3"/>
        <v>#N/A</v>
      </c>
      <c r="N64" s="98"/>
      <c r="IW64" s="18"/>
      <c r="IX64" s="18"/>
    </row>
    <row r="65" spans="2:258" ht="13.2" customHeight="1" x14ac:dyDescent="0.25">
      <c r="B65" s="41" t="s">
        <v>219</v>
      </c>
      <c r="C65" s="110" t="e">
        <f>([1]!obGet([1]!obCall("",$B$24,"getValue",E65))-C$27)/C$16</f>
        <v>#N/A</v>
      </c>
      <c r="D65" s="18" t="e">
        <f>[1]!obCall("calibratedCurves-"&amp;B65,$C$9,"getCloneShifted",[1]!obMake("","String",B65),[1]!obMake("","double",$C$16))</f>
        <v>#N/A</v>
      </c>
      <c r="E65" s="18" t="e">
        <f>[1]!obCall("calibratedModel-"&amp;ROW(),D65,"getModel")</f>
        <v>#N/A</v>
      </c>
      <c r="G65" s="110"/>
      <c r="H65" s="18" t="e">
        <f>[1]!obCall("calibrationProduct-"&amp;ROW(),C$9,"getCalibrationProductForSymbol",[1]!obMake("","String",B65))</f>
        <v>#N/A</v>
      </c>
      <c r="I65" s="114" t="e">
        <f>([1]!obGet([1]!obCall("",$H65,"getValue",E65))-[1]!obGet([1]!obCall("",$H65,"getValue",E$27)))/$C$16</f>
        <v>#N/A</v>
      </c>
      <c r="K65" s="115" t="str">
        <f t="shared" si="2"/>
        <v>forward-EUR-3M-1Mx3M</v>
      </c>
      <c r="L65" s="115" t="e">
        <f t="shared" si="3"/>
        <v>#N/A</v>
      </c>
      <c r="N65" s="98"/>
      <c r="IW65" s="18"/>
      <c r="IX65" s="18"/>
    </row>
    <row r="66" spans="2:258" ht="13.2" customHeight="1" x14ac:dyDescent="0.25">
      <c r="B66" s="41" t="s">
        <v>220</v>
      </c>
      <c r="C66" s="110" t="e">
        <f>([1]!obGet([1]!obCall("",$B$24,"getValue",E66))-C$27)/C$16</f>
        <v>#N/A</v>
      </c>
      <c r="D66" s="18" t="e">
        <f>[1]!obCall("calibratedCurves-"&amp;B66,$C$9,"getCloneShifted",[1]!obMake("","String",B66),[1]!obMake("","double",$C$16))</f>
        <v>#N/A</v>
      </c>
      <c r="E66" s="18" t="e">
        <f>[1]!obCall("calibratedModel-"&amp;ROW(),D66,"getModel")</f>
        <v>#N/A</v>
      </c>
      <c r="G66" s="110"/>
      <c r="H66" s="18" t="e">
        <f>[1]!obCall("calibrationProduct-"&amp;ROW(),C$9,"getCalibrationProductForSymbol",[1]!obMake("","String",B66))</f>
        <v>#N/A</v>
      </c>
      <c r="I66" s="114" t="e">
        <f>([1]!obGet([1]!obCall("",$H66,"getValue",E66))-[1]!obGet([1]!obCall("",$H66,"getValue",E$27)))/$C$16</f>
        <v>#N/A</v>
      </c>
      <c r="K66" s="115" t="str">
        <f t="shared" si="2"/>
        <v>forward-EUR-3M-2Mx3M</v>
      </c>
      <c r="L66" s="115" t="e">
        <f t="shared" si="3"/>
        <v>#N/A</v>
      </c>
      <c r="N66" s="98"/>
      <c r="IW66" s="18"/>
      <c r="IX66" s="18"/>
    </row>
    <row r="67" spans="2:258" ht="13.2" customHeight="1" x14ac:dyDescent="0.25">
      <c r="B67" s="41" t="s">
        <v>221</v>
      </c>
      <c r="C67" s="110" t="e">
        <f>([1]!obGet([1]!obCall("",$B$24,"getValue",E67))-C$27)/C$16</f>
        <v>#N/A</v>
      </c>
      <c r="D67" s="18" t="e">
        <f>[1]!obCall("calibratedCurves-"&amp;B67,$C$9,"getCloneShifted",[1]!obMake("","String",B67),[1]!obMake("","double",$C$16))</f>
        <v>#N/A</v>
      </c>
      <c r="E67" s="18" t="e">
        <f>[1]!obCall("calibratedModel-"&amp;ROW(),D67,"getModel")</f>
        <v>#N/A</v>
      </c>
      <c r="G67" s="110"/>
      <c r="H67" s="18" t="e">
        <f>[1]!obCall("calibrationProduct-"&amp;ROW(),C$9,"getCalibrationProductForSymbol",[1]!obMake("","String",B67))</f>
        <v>#N/A</v>
      </c>
      <c r="I67" s="114" t="e">
        <f>([1]!obGet([1]!obCall("",$H67,"getValue",E67))-[1]!obGet([1]!obCall("",$H67,"getValue",E$27)))/$C$16</f>
        <v>#N/A</v>
      </c>
      <c r="K67" s="115" t="str">
        <f t="shared" si="2"/>
        <v>forward-EUR-3M-3Mx3M</v>
      </c>
      <c r="L67" s="115" t="e">
        <f t="shared" si="3"/>
        <v>#N/A</v>
      </c>
      <c r="N67" s="98"/>
      <c r="IW67" s="18"/>
      <c r="IX67" s="18"/>
    </row>
    <row r="68" spans="2:258" ht="13.2" customHeight="1" x14ac:dyDescent="0.25">
      <c r="B68" s="41" t="s">
        <v>224</v>
      </c>
      <c r="C68" s="110" t="e">
        <f>([1]!obGet([1]!obCall("",$B$24,"getValue",E68))-C$27)/C$16</f>
        <v>#N/A</v>
      </c>
      <c r="D68" s="18" t="e">
        <f>[1]!obCall("calibratedCurves-"&amp;B68,$C$9,"getCloneShifted",[1]!obMake("","String",B68),[1]!obMake("","double",$C$16))</f>
        <v>#N/A</v>
      </c>
      <c r="E68" s="18" t="e">
        <f>[1]!obCall("calibratedModel-"&amp;ROW(),D68,"getModel")</f>
        <v>#N/A</v>
      </c>
      <c r="G68" s="110"/>
      <c r="H68" s="18" t="e">
        <f>[1]!obCall("calibrationProduct-"&amp;ROW(),C$9,"getCalibrationProductForSymbol",[1]!obMake("","String",B68))</f>
        <v>#N/A</v>
      </c>
      <c r="I68" s="114" t="e">
        <f>([1]!obGet([1]!obCall("",$H68,"getValue",E68))-[1]!obGet([1]!obCall("",$H68,"getValue",E$27)))/$C$16</f>
        <v>#N/A</v>
      </c>
      <c r="K68" s="115" t="str">
        <f t="shared" si="2"/>
        <v>forward-EUR-3M-6Mx3M</v>
      </c>
      <c r="L68" s="115" t="e">
        <f t="shared" si="3"/>
        <v>#N/A</v>
      </c>
      <c r="N68" s="98"/>
      <c r="IW68" s="18"/>
      <c r="IX68" s="18"/>
    </row>
    <row r="69" spans="2:258" ht="13.2" customHeight="1" x14ac:dyDescent="0.25">
      <c r="B69" s="41" t="s">
        <v>272</v>
      </c>
      <c r="C69" s="110" t="e">
        <f>([1]!obGet([1]!obCall("",$B$24,"getValue",E69))-C$27)/C$16</f>
        <v>#N/A</v>
      </c>
      <c r="D69" s="18" t="e">
        <f>[1]!obCall("calibratedCurves-"&amp;B69,$C$9,"getCloneShifted",[1]!obMake("","String",B69),[1]!obMake("","double",$C$16))</f>
        <v>#N/A</v>
      </c>
      <c r="E69" s="18" t="e">
        <f>[1]!obCall("calibratedModel-"&amp;ROW(),D69,"getModel")</f>
        <v>#N/A</v>
      </c>
      <c r="G69" s="110"/>
      <c r="H69" s="18" t="e">
        <f>[1]!obCall("calibrationProduct-"&amp;ROW(),C$9,"getCalibrationProductForSymbol",[1]!obMake("","String",B69))</f>
        <v>#N/A</v>
      </c>
      <c r="I69" s="114" t="e">
        <f>([1]!obGet([1]!obCall("",$H69,"getValue",E69))-[1]!obGet([1]!obCall("",$H69,"getValue",E$27)))/$C$16</f>
        <v>#N/A</v>
      </c>
      <c r="K69" s="115" t="str">
        <f t="shared" si="2"/>
        <v>forward-EUR-3M-9Mx3M</v>
      </c>
      <c r="L69" s="115" t="e">
        <f t="shared" si="3"/>
        <v>#N/A</v>
      </c>
      <c r="N69" s="98"/>
      <c r="IW69" s="18"/>
      <c r="IX69" s="18"/>
    </row>
    <row r="70" spans="2:258" ht="13.2" customHeight="1" x14ac:dyDescent="0.25">
      <c r="B70" s="41" t="s">
        <v>273</v>
      </c>
      <c r="C70" s="110" t="e">
        <f>([1]!obGet([1]!obCall("",$B$24,"getValue",E70))-C$27)/C$16</f>
        <v>#N/A</v>
      </c>
      <c r="D70" s="18" t="e">
        <f>[1]!obCall("calibratedCurves-"&amp;B70,$C$9,"getCloneShifted",[1]!obMake("","String",B70),[1]!obMake("","double",$C$16))</f>
        <v>#N/A</v>
      </c>
      <c r="E70" s="18" t="e">
        <f>[1]!obCall("calibratedModel-"&amp;ROW(),D70,"getModel")</f>
        <v>#N/A</v>
      </c>
      <c r="G70" s="110"/>
      <c r="H70" s="18" t="e">
        <f>[1]!obCall("calibrationProduct-"&amp;ROW(),C$9,"getCalibrationProductForSymbol",[1]!obMake("","String",B70))</f>
        <v>#N/A</v>
      </c>
      <c r="I70" s="114" t="e">
        <f>([1]!obGet([1]!obCall("",$H70,"getValue",E70))-[1]!obGet([1]!obCall("",$H70,"getValue",E$27)))/$C$16</f>
        <v>#N/A</v>
      </c>
      <c r="K70" s="115" t="str">
        <f t="shared" si="2"/>
        <v>forward-EUR-3M-12Mx3M</v>
      </c>
      <c r="L70" s="115" t="e">
        <f t="shared" si="3"/>
        <v>#N/A</v>
      </c>
      <c r="N70" s="98"/>
      <c r="IW70" s="18"/>
      <c r="IX70" s="18"/>
    </row>
    <row r="71" spans="2:258" ht="13.2" customHeight="1" x14ac:dyDescent="0.25">
      <c r="B71" s="41" t="s">
        <v>274</v>
      </c>
      <c r="C71" s="110" t="e">
        <f>([1]!obGet([1]!obCall("",$B$24,"getValue",E71))-C$27)/C$16</f>
        <v>#N/A</v>
      </c>
      <c r="D71" s="18" t="e">
        <f>[1]!obCall("calibratedCurves-"&amp;B71,$C$9,"getCloneShifted",[1]!obMake("","String",B71),[1]!obMake("","double",$C$16))</f>
        <v>#N/A</v>
      </c>
      <c r="E71" s="18" t="e">
        <f>[1]!obCall("calibratedModel-"&amp;ROW(),D71,"getModel")</f>
        <v>#N/A</v>
      </c>
      <c r="G71" s="110"/>
      <c r="H71" s="18" t="e">
        <f>[1]!obCall("calibrationProduct-"&amp;ROW(),C$9,"getCalibrationProductForSymbol",[1]!obMake("","String",B71))</f>
        <v>#N/A</v>
      </c>
      <c r="I71" s="114" t="e">
        <f>([1]!obGet([1]!obCall("",$H71,"getValue",E71))-[1]!obGet([1]!obCall("",$H71,"getValue",E$27)))/$C$16</f>
        <v>#N/A</v>
      </c>
      <c r="K71" s="115" t="str">
        <f t="shared" si="2"/>
        <v>forward-EUR-3M-15Mx3M</v>
      </c>
      <c r="L71" s="115" t="e">
        <f t="shared" si="3"/>
        <v>#N/A</v>
      </c>
      <c r="N71" s="98"/>
      <c r="IW71" s="18"/>
      <c r="IX71" s="18"/>
    </row>
    <row r="72" spans="2:258" ht="13.2" customHeight="1" x14ac:dyDescent="0.25">
      <c r="B72" s="41" t="s">
        <v>275</v>
      </c>
      <c r="C72" s="110" t="e">
        <f>([1]!obGet([1]!obCall("",$B$24,"getValue",E72))-C$27)/C$16</f>
        <v>#N/A</v>
      </c>
      <c r="D72" s="18" t="e">
        <f>[1]!obCall("calibratedCurves-"&amp;B72,$C$9,"getCloneShifted",[1]!obMake("","String",B72),[1]!obMake("","double",$C$16))</f>
        <v>#N/A</v>
      </c>
      <c r="E72" s="18" t="e">
        <f>[1]!obCall("calibratedModel-"&amp;ROW(),D72,"getModel")</f>
        <v>#N/A</v>
      </c>
      <c r="G72" s="110"/>
      <c r="H72" s="18" t="e">
        <f>[1]!obCall("calibrationProduct-"&amp;ROW(),C$9,"getCalibrationProductForSymbol",[1]!obMake("","String",B72))</f>
        <v>#N/A</v>
      </c>
      <c r="I72" s="114" t="e">
        <f>([1]!obGet([1]!obCall("",$H72,"getValue",E72))-[1]!obGet([1]!obCall("",$H72,"getValue",E$27)))/$C$16</f>
        <v>#N/A</v>
      </c>
      <c r="K72" s="115" t="str">
        <f t="shared" si="2"/>
        <v>forward-EUR-3M-2Y</v>
      </c>
      <c r="L72" s="115" t="e">
        <f t="shared" si="3"/>
        <v>#N/A</v>
      </c>
      <c r="N72" s="98"/>
      <c r="IW72" s="18"/>
      <c r="IX72" s="18"/>
    </row>
    <row r="73" spans="2:258" ht="13.2" customHeight="1" x14ac:dyDescent="0.25">
      <c r="B73" s="41" t="s">
        <v>276</v>
      </c>
      <c r="C73" s="110" t="e">
        <f>([1]!obGet([1]!obCall("",$B$24,"getValue",E73))-C$27)/C$16</f>
        <v>#N/A</v>
      </c>
      <c r="D73" s="18" t="e">
        <f>[1]!obCall("calibratedCurves-"&amp;B73,$C$9,"getCloneShifted",[1]!obMake("","String",B73),[1]!obMake("","double",$C$16))</f>
        <v>#N/A</v>
      </c>
      <c r="E73" s="18" t="e">
        <f>[1]!obCall("calibratedModel-"&amp;ROW(),D73,"getModel")</f>
        <v>#N/A</v>
      </c>
      <c r="G73" s="110"/>
      <c r="H73" s="18" t="e">
        <f>[1]!obCall("calibrationProduct-"&amp;ROW(),C$9,"getCalibrationProductForSymbol",[1]!obMake("","String",B73))</f>
        <v>#N/A</v>
      </c>
      <c r="I73" s="114" t="e">
        <f>([1]!obGet([1]!obCall("",$H73,"getValue",E73))-[1]!obGet([1]!obCall("",$H73,"getValue",E$27)))/$C$16</f>
        <v>#N/A</v>
      </c>
      <c r="K73" s="115" t="str">
        <f t="shared" si="2"/>
        <v>forward-EUR-3M-3Y</v>
      </c>
      <c r="L73" s="115" t="e">
        <f t="shared" si="3"/>
        <v>#N/A</v>
      </c>
      <c r="N73" s="98"/>
      <c r="IW73" s="18"/>
      <c r="IX73" s="18"/>
    </row>
    <row r="74" spans="2:258" ht="13.2" customHeight="1" x14ac:dyDescent="0.25">
      <c r="B74" s="41" t="s">
        <v>277</v>
      </c>
      <c r="C74" s="110" t="e">
        <f>([1]!obGet([1]!obCall("",$B$24,"getValue",E74))-C$27)/C$16</f>
        <v>#N/A</v>
      </c>
      <c r="D74" s="18" t="e">
        <f>[1]!obCall("calibratedCurves-"&amp;B74,$C$9,"getCloneShifted",[1]!obMake("","String",B74),[1]!obMake("","double",$C$16))</f>
        <v>#N/A</v>
      </c>
      <c r="E74" s="18" t="e">
        <f>[1]!obCall("calibratedModel-"&amp;ROW(),D74,"getModel")</f>
        <v>#N/A</v>
      </c>
      <c r="G74" s="110"/>
      <c r="H74" s="18" t="e">
        <f>[1]!obCall("calibrationProduct-"&amp;ROW(),C$9,"getCalibrationProductForSymbol",[1]!obMake("","String",B74))</f>
        <v>#N/A</v>
      </c>
      <c r="I74" s="114" t="e">
        <f>([1]!obGet([1]!obCall("",$H74,"getValue",E74))-[1]!obGet([1]!obCall("",$H74,"getValue",E$27)))/$C$16</f>
        <v>#N/A</v>
      </c>
      <c r="K74" s="115" t="str">
        <f t="shared" si="2"/>
        <v>forward-EUR-3M-4Y</v>
      </c>
      <c r="L74" s="115" t="e">
        <f t="shared" si="3"/>
        <v>#N/A</v>
      </c>
      <c r="N74" s="98"/>
      <c r="IW74" s="18"/>
      <c r="IX74" s="18"/>
    </row>
    <row r="75" spans="2:258" ht="13.2" customHeight="1" x14ac:dyDescent="0.25">
      <c r="B75" s="41" t="s">
        <v>278</v>
      </c>
      <c r="C75" s="110" t="e">
        <f>([1]!obGet([1]!obCall("",$B$24,"getValue",E75))-C$27)/C$16</f>
        <v>#N/A</v>
      </c>
      <c r="D75" s="18" t="e">
        <f>[1]!obCall("calibratedCurves-"&amp;B75,$C$9,"getCloneShifted",[1]!obMake("","String",B75),[1]!obMake("","double",$C$16))</f>
        <v>#N/A</v>
      </c>
      <c r="E75" s="18" t="e">
        <f>[1]!obCall("calibratedModel-"&amp;ROW(),D75,"getModel")</f>
        <v>#N/A</v>
      </c>
      <c r="G75" s="110"/>
      <c r="H75" s="18" t="e">
        <f>[1]!obCall("calibrationProduct-"&amp;ROW(),C$9,"getCalibrationProductForSymbol",[1]!obMake("","String",B75))</f>
        <v>#N/A</v>
      </c>
      <c r="I75" s="114" t="e">
        <f>([1]!obGet([1]!obCall("",$H75,"getValue",E75))-[1]!obGet([1]!obCall("",$H75,"getValue",E$27)))/$C$16</f>
        <v>#N/A</v>
      </c>
      <c r="K75" s="115" t="str">
        <f t="shared" si="2"/>
        <v>forward-EUR-3M-5Y</v>
      </c>
      <c r="L75" s="115" t="e">
        <f t="shared" si="3"/>
        <v>#N/A</v>
      </c>
      <c r="N75" s="98"/>
      <c r="IW75" s="18"/>
      <c r="IX75" s="18"/>
    </row>
    <row r="76" spans="2:258" ht="13.2" customHeight="1" x14ac:dyDescent="0.25">
      <c r="B76" s="41" t="s">
        <v>279</v>
      </c>
      <c r="C76" s="110" t="e">
        <f>([1]!obGet([1]!obCall("",$B$24,"getValue",E76))-C$27)/C$16</f>
        <v>#N/A</v>
      </c>
      <c r="D76" s="18" t="e">
        <f>[1]!obCall("calibratedCurves-"&amp;B76,$C$9,"getCloneShifted",[1]!obMake("","String",B76),[1]!obMake("","double",$C$16))</f>
        <v>#N/A</v>
      </c>
      <c r="E76" s="18" t="e">
        <f>[1]!obCall("calibratedModel-"&amp;ROW(),D76,"getModel")</f>
        <v>#N/A</v>
      </c>
      <c r="G76" s="110"/>
      <c r="H76" s="18" t="e">
        <f>[1]!obCall("calibrationProduct-"&amp;ROW(),C$9,"getCalibrationProductForSymbol",[1]!obMake("","String",B76))</f>
        <v>#N/A</v>
      </c>
      <c r="I76" s="114" t="e">
        <f>([1]!obGet([1]!obCall("",$H76,"getValue",E76))-[1]!obGet([1]!obCall("",$H76,"getValue",E$27)))/$C$16</f>
        <v>#N/A</v>
      </c>
      <c r="K76" s="115" t="str">
        <f t="shared" si="2"/>
        <v>forward-EUR-3M-6Y</v>
      </c>
      <c r="L76" s="115" t="e">
        <f t="shared" si="3"/>
        <v>#N/A</v>
      </c>
      <c r="N76" s="98"/>
      <c r="IW76" s="18"/>
      <c r="IX76" s="18"/>
    </row>
    <row r="77" spans="2:258" ht="13.2" customHeight="1" x14ac:dyDescent="0.25">
      <c r="B77" s="41" t="s">
        <v>280</v>
      </c>
      <c r="C77" s="110" t="e">
        <f>([1]!obGet([1]!obCall("",$B$24,"getValue",E77))-C$27)/C$16</f>
        <v>#N/A</v>
      </c>
      <c r="D77" s="18" t="e">
        <f>[1]!obCall("calibratedCurves-"&amp;B77,$C$9,"getCloneShifted",[1]!obMake("","String",B77),[1]!obMake("","double",$C$16))</f>
        <v>#N/A</v>
      </c>
      <c r="E77" s="18" t="e">
        <f>[1]!obCall("calibratedModel-"&amp;ROW(),D77,"getModel")</f>
        <v>#N/A</v>
      </c>
      <c r="G77" s="110"/>
      <c r="H77" s="18" t="e">
        <f>[1]!obCall("calibrationProduct-"&amp;ROW(),C$9,"getCalibrationProductForSymbol",[1]!obMake("","String",B77))</f>
        <v>#N/A</v>
      </c>
      <c r="I77" s="114" t="e">
        <f>([1]!obGet([1]!obCall("",$H77,"getValue",E77))-[1]!obGet([1]!obCall("",$H77,"getValue",E$27)))/$C$16</f>
        <v>#N/A</v>
      </c>
      <c r="K77" s="115" t="str">
        <f t="shared" si="2"/>
        <v>forward-EUR-3M-7Y</v>
      </c>
      <c r="L77" s="115" t="e">
        <f t="shared" si="3"/>
        <v>#N/A</v>
      </c>
      <c r="N77" s="98"/>
      <c r="IW77" s="18"/>
      <c r="IX77" s="18"/>
    </row>
    <row r="78" spans="2:258" ht="13.2" customHeight="1" x14ac:dyDescent="0.25">
      <c r="B78" s="41" t="s">
        <v>281</v>
      </c>
      <c r="C78" s="110" t="e">
        <f>([1]!obGet([1]!obCall("",$B$24,"getValue",E78))-C$27)/C$16</f>
        <v>#N/A</v>
      </c>
      <c r="D78" s="18" t="e">
        <f>[1]!obCall("calibratedCurves-"&amp;B78,$C$9,"getCloneShifted",[1]!obMake("","String",B78),[1]!obMake("","double",$C$16))</f>
        <v>#N/A</v>
      </c>
      <c r="E78" s="18" t="e">
        <f>[1]!obCall("calibratedModel-"&amp;ROW(),D78,"getModel")</f>
        <v>#N/A</v>
      </c>
      <c r="G78" s="110"/>
      <c r="H78" s="18" t="e">
        <f>[1]!obCall("calibrationProduct-"&amp;ROW(),C$9,"getCalibrationProductForSymbol",[1]!obMake("","String",B78))</f>
        <v>#N/A</v>
      </c>
      <c r="I78" s="114" t="e">
        <f>([1]!obGet([1]!obCall("",$H78,"getValue",E78))-[1]!obGet([1]!obCall("",$H78,"getValue",E$27)))/$C$16</f>
        <v>#N/A</v>
      </c>
      <c r="K78" s="115" t="str">
        <f t="shared" si="2"/>
        <v>forward-EUR-3M-8Y</v>
      </c>
      <c r="L78" s="115" t="e">
        <f t="shared" si="3"/>
        <v>#N/A</v>
      </c>
      <c r="N78" s="98"/>
      <c r="IW78" s="18"/>
      <c r="IX78" s="18"/>
    </row>
    <row r="79" spans="2:258" ht="13.2" customHeight="1" x14ac:dyDescent="0.25">
      <c r="B79" s="41" t="s">
        <v>282</v>
      </c>
      <c r="C79" s="110" t="e">
        <f>([1]!obGet([1]!obCall("",$B$24,"getValue",E79))-C$27)/C$16</f>
        <v>#N/A</v>
      </c>
      <c r="D79" s="18" t="e">
        <f>[1]!obCall("calibratedCurves-"&amp;B79,$C$9,"getCloneShifted",[1]!obMake("","String",B79),[1]!obMake("","double",$C$16))</f>
        <v>#N/A</v>
      </c>
      <c r="E79" s="18" t="e">
        <f>[1]!obCall("calibratedModel-"&amp;ROW(),D79,"getModel")</f>
        <v>#N/A</v>
      </c>
      <c r="G79" s="110"/>
      <c r="H79" s="18" t="e">
        <f>[1]!obCall("calibrationProduct-"&amp;ROW(),C$9,"getCalibrationProductForSymbol",[1]!obMake("","String",B79))</f>
        <v>#N/A</v>
      </c>
      <c r="I79" s="114" t="e">
        <f>([1]!obGet([1]!obCall("",$H79,"getValue",E79))-[1]!obGet([1]!obCall("",$H79,"getValue",E$27)))/$C$16</f>
        <v>#N/A</v>
      </c>
      <c r="K79" s="115" t="str">
        <f t="shared" si="2"/>
        <v>forward-EUR-3M-9Y</v>
      </c>
      <c r="L79" s="115" t="e">
        <f t="shared" si="3"/>
        <v>#N/A</v>
      </c>
      <c r="N79" s="98"/>
      <c r="IW79" s="18"/>
      <c r="IX79" s="18"/>
    </row>
    <row r="80" spans="2:258" ht="13.2" customHeight="1" x14ac:dyDescent="0.25">
      <c r="B80" s="41" t="s">
        <v>196</v>
      </c>
      <c r="C80" s="110" t="e">
        <f>([1]!obGet([1]!obCall("",$B$24,"getValue",E80))-C$27)/C$16</f>
        <v>#N/A</v>
      </c>
      <c r="D80" s="18" t="e">
        <f>[1]!obCall("calibratedCurves-"&amp;B80,$C$9,"getCloneShifted",[1]!obMake("","String",B80),[1]!obMake("","double",$C$16))</f>
        <v>#N/A</v>
      </c>
      <c r="E80" s="18" t="e">
        <f>[1]!obCall("calibratedModel-"&amp;ROW(),D80,"getModel")</f>
        <v>#N/A</v>
      </c>
      <c r="G80" s="110"/>
      <c r="H80" s="18" t="e">
        <f>[1]!obCall("calibrationProduct-"&amp;ROW(),C$9,"getCalibrationProductForSymbol",[1]!obMake("","String",B80))</f>
        <v>#N/A</v>
      </c>
      <c r="I80" s="114" t="e">
        <f>([1]!obGet([1]!obCall("",$H80,"getValue",E80))-[1]!obGet([1]!obCall("",$H80,"getValue",E$27)))/$C$16</f>
        <v>#N/A</v>
      </c>
      <c r="K80" s="115" t="str">
        <f t="shared" si="2"/>
        <v>forward-EUR-3M-10Y</v>
      </c>
      <c r="L80" s="115" t="e">
        <f t="shared" si="3"/>
        <v>#N/A</v>
      </c>
      <c r="N80" s="98"/>
      <c r="IW80" s="18"/>
      <c r="IX80" s="18"/>
    </row>
    <row r="81" spans="2:258" ht="13.2" customHeight="1" x14ac:dyDescent="0.25">
      <c r="B81" s="41" t="s">
        <v>283</v>
      </c>
      <c r="C81" s="110" t="e">
        <f>([1]!obGet([1]!obCall("",$B$24,"getValue",E81))-C$27)/C$16</f>
        <v>#N/A</v>
      </c>
      <c r="D81" s="18" t="e">
        <f>[1]!obCall("calibratedCurves-"&amp;B81,$C$9,"getCloneShifted",[1]!obMake("","String",B81),[1]!obMake("","double",$C$16))</f>
        <v>#N/A</v>
      </c>
      <c r="E81" s="18" t="e">
        <f>[1]!obCall("calibratedModel-"&amp;ROW(),D81,"getModel")</f>
        <v>#N/A</v>
      </c>
      <c r="G81" s="110"/>
      <c r="H81" s="18" t="e">
        <f>[1]!obCall("calibrationProduct-"&amp;ROW(),C$9,"getCalibrationProductForSymbol",[1]!obMake("","String",B81))</f>
        <v>#N/A</v>
      </c>
      <c r="I81" s="114" t="e">
        <f>([1]!obGet([1]!obCall("",$H81,"getValue",E81))-[1]!obGet([1]!obCall("",$H81,"getValue",E$27)))/$C$16</f>
        <v>#N/A</v>
      </c>
      <c r="K81" s="115" t="str">
        <f t="shared" si="2"/>
        <v>forward-EUR-3M-12Y</v>
      </c>
      <c r="L81" s="115" t="e">
        <f t="shared" si="3"/>
        <v>#N/A</v>
      </c>
      <c r="N81" s="98"/>
      <c r="IW81" s="18"/>
      <c r="IX81" s="18"/>
    </row>
    <row r="82" spans="2:258" ht="13.2" customHeight="1" x14ac:dyDescent="0.25">
      <c r="B82" s="41" t="s">
        <v>284</v>
      </c>
      <c r="C82" s="110" t="e">
        <f>([1]!obGet([1]!obCall("",$B$24,"getValue",E82))-C$27)/C$16</f>
        <v>#N/A</v>
      </c>
      <c r="D82" s="18" t="e">
        <f>[1]!obCall("calibratedCurves-"&amp;B82,$C$9,"getCloneShifted",[1]!obMake("","String",B82),[1]!obMake("","double",$C$16))</f>
        <v>#N/A</v>
      </c>
      <c r="E82" s="18" t="e">
        <f>[1]!obCall("calibratedModel-"&amp;ROW(),D82,"getModel")</f>
        <v>#N/A</v>
      </c>
      <c r="G82" s="110"/>
      <c r="H82" s="18" t="e">
        <f>[1]!obCall("calibrationProduct-"&amp;ROW(),C$9,"getCalibrationProductForSymbol",[1]!obMake("","String",B82))</f>
        <v>#N/A</v>
      </c>
      <c r="I82" s="114" t="e">
        <f>([1]!obGet([1]!obCall("",$H82,"getValue",E82))-[1]!obGet([1]!obCall("",$H82,"getValue",E$27)))/$C$16</f>
        <v>#N/A</v>
      </c>
      <c r="K82" s="115" t="str">
        <f t="shared" si="2"/>
        <v>forward-EUR-3M-15Y</v>
      </c>
      <c r="L82" s="115" t="e">
        <f t="shared" si="3"/>
        <v>#N/A</v>
      </c>
      <c r="N82" s="98"/>
      <c r="IW82" s="18"/>
      <c r="IX82" s="18"/>
    </row>
    <row r="83" spans="2:258" ht="13.2" customHeight="1" x14ac:dyDescent="0.25">
      <c r="B83" s="41" t="s">
        <v>285</v>
      </c>
      <c r="C83" s="110" t="e">
        <f>([1]!obGet([1]!obCall("",$B$24,"getValue",E83))-C$27)/C$16</f>
        <v>#N/A</v>
      </c>
      <c r="D83" s="18" t="e">
        <f>[1]!obCall("calibratedCurves-"&amp;B83,$C$9,"getCloneShifted",[1]!obMake("","String",B83),[1]!obMake("","double",$C$16))</f>
        <v>#N/A</v>
      </c>
      <c r="E83" s="18" t="e">
        <f>[1]!obCall("calibratedModel-"&amp;ROW(),D83,"getModel")</f>
        <v>#N/A</v>
      </c>
      <c r="G83" s="110"/>
      <c r="H83" s="18" t="e">
        <f>[1]!obCall("calibrationProduct-"&amp;ROW(),C$9,"getCalibrationProductForSymbol",[1]!obMake("","String",B83))</f>
        <v>#N/A</v>
      </c>
      <c r="I83" s="114" t="e">
        <f>([1]!obGet([1]!obCall("",$H83,"getValue",E83))-[1]!obGet([1]!obCall("",$H83,"getValue",E$27)))/$C$16</f>
        <v>#N/A</v>
      </c>
      <c r="K83" s="115" t="str">
        <f t="shared" si="2"/>
        <v>forward-EUR-3M-20Y</v>
      </c>
      <c r="L83" s="115" t="e">
        <f t="shared" si="3"/>
        <v>#N/A</v>
      </c>
      <c r="N83" s="98"/>
      <c r="IW83" s="18"/>
      <c r="IX83" s="18"/>
    </row>
    <row r="84" spans="2:258" ht="13.2" customHeight="1" x14ac:dyDescent="0.25">
      <c r="B84" s="41" t="s">
        <v>286</v>
      </c>
      <c r="C84" s="110" t="e">
        <f>([1]!obGet([1]!obCall("",$B$24,"getValue",E84))-C$27)/C$16</f>
        <v>#N/A</v>
      </c>
      <c r="D84" s="18" t="e">
        <f>[1]!obCall("calibratedCurves-"&amp;B84,$C$9,"getCloneShifted",[1]!obMake("","String",B84),[1]!obMake("","double",$C$16))</f>
        <v>#N/A</v>
      </c>
      <c r="E84" s="18" t="e">
        <f>[1]!obCall("calibratedModel-"&amp;ROW(),D84,"getModel")</f>
        <v>#N/A</v>
      </c>
      <c r="G84" s="110"/>
      <c r="H84" s="18" t="e">
        <f>[1]!obCall("calibrationProduct-"&amp;ROW(),C$9,"getCalibrationProductForSymbol",[1]!obMake("","String",B84))</f>
        <v>#N/A</v>
      </c>
      <c r="I84" s="114" t="e">
        <f>([1]!obGet([1]!obCall("",$H84,"getValue",E84))-[1]!obGet([1]!obCall("",$H84,"getValue",E$27)))/$C$16</f>
        <v>#N/A</v>
      </c>
      <c r="K84" s="115" t="str">
        <f t="shared" si="2"/>
        <v>forward-EUR-3M-25Y</v>
      </c>
      <c r="L84" s="115" t="e">
        <f t="shared" si="3"/>
        <v>#N/A</v>
      </c>
      <c r="N84" s="98"/>
      <c r="IW84" s="18"/>
      <c r="IX84" s="18"/>
    </row>
    <row r="85" spans="2:258" ht="13.2" customHeight="1" x14ac:dyDescent="0.25">
      <c r="B85" s="41" t="s">
        <v>287</v>
      </c>
      <c r="C85" s="110" t="e">
        <f>([1]!obGet([1]!obCall("",$B$24,"getValue",E85))-C$27)/C$16</f>
        <v>#N/A</v>
      </c>
      <c r="D85" s="18" t="e">
        <f>[1]!obCall("calibratedCurves-"&amp;B85,$C$9,"getCloneShifted",[1]!obMake("","String",B85),[1]!obMake("","double",$C$16))</f>
        <v>#N/A</v>
      </c>
      <c r="E85" s="18" t="e">
        <f>[1]!obCall("calibratedModel-"&amp;ROW(),D85,"getModel")</f>
        <v>#N/A</v>
      </c>
      <c r="G85" s="110"/>
      <c r="H85" s="18" t="e">
        <f>[1]!obCall("calibrationProduct-"&amp;ROW(),C$9,"getCalibrationProductForSymbol",[1]!obMake("","String",B85))</f>
        <v>#N/A</v>
      </c>
      <c r="I85" s="114" t="e">
        <f>([1]!obGet([1]!obCall("",$H85,"getValue",E85))-[1]!obGet([1]!obCall("",$H85,"getValue",E$27)))/$C$16</f>
        <v>#N/A</v>
      </c>
      <c r="K85" s="115" t="str">
        <f t="shared" si="2"/>
        <v>forward-EUR-3M-30Y</v>
      </c>
      <c r="L85" s="115" t="e">
        <f t="shared" si="3"/>
        <v>#N/A</v>
      </c>
      <c r="N85" s="98"/>
      <c r="IW85" s="18"/>
      <c r="IX85" s="18"/>
    </row>
    <row r="86" spans="2:258" ht="13.2" customHeight="1" x14ac:dyDescent="0.25">
      <c r="B86" s="41" t="s">
        <v>288</v>
      </c>
      <c r="C86" s="110" t="e">
        <f>([1]!obGet([1]!obCall("",$B$24,"getValue",E86))-C$27)/C$16</f>
        <v>#N/A</v>
      </c>
      <c r="D86" s="18" t="e">
        <f>[1]!obCall("calibratedCurves-"&amp;B86,$C$9,"getCloneShifted",[1]!obMake("","String",B86),[1]!obMake("","double",$C$16))</f>
        <v>#N/A</v>
      </c>
      <c r="E86" s="18" t="e">
        <f>[1]!obCall("calibratedModel-"&amp;ROW(),D86,"getModel")</f>
        <v>#N/A</v>
      </c>
      <c r="G86" s="110"/>
      <c r="H86" s="18" t="e">
        <f>[1]!obCall("calibrationProduct-"&amp;ROW(),C$9,"getCalibrationProductForSymbol",[1]!obMake("","String",B86))</f>
        <v>#N/A</v>
      </c>
      <c r="I86" s="114" t="e">
        <f>([1]!obGet([1]!obCall("",$H86,"getValue",E86))-[1]!obGet([1]!obCall("",$H86,"getValue",E$27)))/$C$16</f>
        <v>#N/A</v>
      </c>
      <c r="K86" s="115" t="str">
        <f t="shared" si="2"/>
        <v>forward-EUR-3M-40Y</v>
      </c>
      <c r="L86" s="115" t="e">
        <f t="shared" si="3"/>
        <v>#N/A</v>
      </c>
      <c r="N86" s="98"/>
      <c r="IW86" s="18"/>
      <c r="IX86" s="18"/>
    </row>
    <row r="87" spans="2:258" ht="13.2" customHeight="1" x14ac:dyDescent="0.25">
      <c r="B87" s="41" t="s">
        <v>289</v>
      </c>
      <c r="C87" s="110" t="e">
        <f>([1]!obGet([1]!obCall("",$B$24,"getValue",E87))-C$27)/C$16</f>
        <v>#N/A</v>
      </c>
      <c r="D87" s="18" t="e">
        <f>[1]!obCall("calibratedCurves-"&amp;B87,$C$9,"getCloneShifted",[1]!obMake("","String",B87),[1]!obMake("","double",$C$16))</f>
        <v>#N/A</v>
      </c>
      <c r="E87" s="18" t="e">
        <f>[1]!obCall("calibratedModel-"&amp;ROW(),D87,"getModel")</f>
        <v>#N/A</v>
      </c>
      <c r="G87" s="110"/>
      <c r="H87" s="18" t="e">
        <f>[1]!obCall("calibrationProduct-"&amp;ROW(),C$9,"getCalibrationProductForSymbol",[1]!obMake("","String",B87))</f>
        <v>#N/A</v>
      </c>
      <c r="I87" s="114" t="e">
        <f>([1]!obGet([1]!obCall("",$H87,"getValue",E87))-[1]!obGet([1]!obCall("",$H87,"getValue",E$27)))/$C$16</f>
        <v>#N/A</v>
      </c>
      <c r="K87" s="115" t="str">
        <f t="shared" si="2"/>
        <v>forward-EUR-3M-50Y</v>
      </c>
      <c r="L87" s="115" t="e">
        <f t="shared" si="3"/>
        <v>#N/A</v>
      </c>
      <c r="N87" s="98"/>
      <c r="IW87" s="18"/>
      <c r="IX87" s="18"/>
    </row>
    <row r="88" spans="2:258" ht="13.2" customHeight="1" x14ac:dyDescent="0.25">
      <c r="B88" s="41" t="s">
        <v>290</v>
      </c>
      <c r="C88" s="110" t="e">
        <f>([1]!obGet([1]!obCall("",$B$24,"getValue",E88))-C$27)/C$16</f>
        <v>#N/A</v>
      </c>
      <c r="D88" s="18" t="e">
        <f>[1]!obCall("calibratedCurves-"&amp;B88,$C$9,"getCloneShifted",[1]!obMake("","String",B88),[1]!obMake("","double",$C$16))</f>
        <v>#N/A</v>
      </c>
      <c r="E88" s="18" t="e">
        <f>[1]!obCall("calibratedModel-"&amp;ROW(),D88,"getModel")</f>
        <v>#N/A</v>
      </c>
      <c r="G88" s="110"/>
      <c r="H88" s="18" t="e">
        <f>[1]!obCall("calibrationProduct-"&amp;ROW(),C$9,"getCalibrationProductForSymbol",[1]!obMake("","String",B88))</f>
        <v>#N/A</v>
      </c>
      <c r="I88" s="114" t="e">
        <f>([1]!obGet([1]!obCall("",$H88,"getValue",E88))-[1]!obGet([1]!obCall("",$H88,"getValue",E$27)))/$C$16</f>
        <v>#N/A</v>
      </c>
      <c r="K88" s="115" t="str">
        <f t="shared" si="2"/>
        <v>forward-EUR-6M-0Dx6M</v>
      </c>
      <c r="L88" s="115" t="e">
        <f t="shared" si="3"/>
        <v>#N/A</v>
      </c>
      <c r="N88" s="98"/>
      <c r="IW88" s="18"/>
      <c r="IX88" s="18"/>
    </row>
    <row r="89" spans="2:258" ht="13.2" customHeight="1" x14ac:dyDescent="0.25">
      <c r="B89" s="41" t="s">
        <v>291</v>
      </c>
      <c r="C89" s="110" t="e">
        <f>([1]!obGet([1]!obCall("",$B$24,"getValue",E89))-C$27)/C$16</f>
        <v>#N/A</v>
      </c>
      <c r="D89" s="18" t="e">
        <f>[1]!obCall("calibratedCurves-"&amp;B89,$C$9,"getCloneShifted",[1]!obMake("","String",B89),[1]!obMake("","double",$C$16))</f>
        <v>#N/A</v>
      </c>
      <c r="E89" s="18" t="e">
        <f>[1]!obCall("calibratedModel-"&amp;ROW(),D89,"getModel")</f>
        <v>#N/A</v>
      </c>
      <c r="G89" s="110"/>
      <c r="H89" s="18" t="e">
        <f>[1]!obCall("calibrationProduct-"&amp;ROW(),C$9,"getCalibrationProductForSymbol",[1]!obMake("","String",B89))</f>
        <v>#N/A</v>
      </c>
      <c r="I89" s="114" t="e">
        <f>([1]!obGet([1]!obCall("",$H89,"getValue",E89))-[1]!obGet([1]!obCall("",$H89,"getValue",E$27)))/$C$16</f>
        <v>#N/A</v>
      </c>
      <c r="K89" s="115" t="str">
        <f t="shared" si="2"/>
        <v>forward-EUR-6M-1Mx6M</v>
      </c>
      <c r="L89" s="115" t="e">
        <f t="shared" si="3"/>
        <v>#N/A</v>
      </c>
      <c r="N89" s="98"/>
      <c r="IW89" s="18"/>
      <c r="IX89" s="18"/>
    </row>
    <row r="90" spans="2:258" ht="13.2" customHeight="1" x14ac:dyDescent="0.25">
      <c r="B90" s="41" t="s">
        <v>292</v>
      </c>
      <c r="C90" s="110" t="e">
        <f>([1]!obGet([1]!obCall("",$B$24,"getValue",E90))-C$27)/C$16</f>
        <v>#N/A</v>
      </c>
      <c r="D90" s="18" t="e">
        <f>[1]!obCall("calibratedCurves-"&amp;B90,$C$9,"getCloneShifted",[1]!obMake("","String",B90),[1]!obMake("","double",$C$16))</f>
        <v>#N/A</v>
      </c>
      <c r="E90" s="18" t="e">
        <f>[1]!obCall("calibratedModel-"&amp;ROW(),D90,"getModel")</f>
        <v>#N/A</v>
      </c>
      <c r="G90" s="110"/>
      <c r="H90" s="18" t="e">
        <f>[1]!obCall("calibrationProduct-"&amp;ROW(),C$9,"getCalibrationProductForSymbol",[1]!obMake("","String",B90))</f>
        <v>#N/A</v>
      </c>
      <c r="I90" s="114" t="e">
        <f>([1]!obGet([1]!obCall("",$H90,"getValue",E90))-[1]!obGet([1]!obCall("",$H90,"getValue",E$27)))/$C$16</f>
        <v>#N/A</v>
      </c>
      <c r="K90" s="115" t="str">
        <f t="shared" si="2"/>
        <v>forward-EUR-6M-2Mx6M</v>
      </c>
      <c r="L90" s="115" t="e">
        <f t="shared" si="3"/>
        <v>#N/A</v>
      </c>
      <c r="N90" s="98"/>
      <c r="IW90" s="18"/>
      <c r="IX90" s="18"/>
    </row>
    <row r="91" spans="2:258" ht="13.2" customHeight="1" x14ac:dyDescent="0.25">
      <c r="B91" s="41" t="s">
        <v>293</v>
      </c>
      <c r="C91" s="110" t="e">
        <f>([1]!obGet([1]!obCall("",$B$24,"getValue",E91))-C$27)/C$16</f>
        <v>#N/A</v>
      </c>
      <c r="D91" s="18" t="e">
        <f>[1]!obCall("calibratedCurves-"&amp;B91,$C$9,"getCloneShifted",[1]!obMake("","String",B91),[1]!obMake("","double",$C$16))</f>
        <v>#N/A</v>
      </c>
      <c r="E91" s="18" t="e">
        <f>[1]!obCall("calibratedModel-"&amp;ROW(),D91,"getModel")</f>
        <v>#N/A</v>
      </c>
      <c r="G91" s="110"/>
      <c r="H91" s="18" t="e">
        <f>[1]!obCall("calibrationProduct-"&amp;ROW(),C$9,"getCalibrationProductForSymbol",[1]!obMake("","String",B91))</f>
        <v>#N/A</v>
      </c>
      <c r="I91" s="114" t="e">
        <f>([1]!obGet([1]!obCall("",$H91,"getValue",E91))-[1]!obGet([1]!obCall("",$H91,"getValue",E$27)))/$C$16</f>
        <v>#N/A</v>
      </c>
      <c r="K91" s="115" t="str">
        <f t="shared" si="2"/>
        <v>forward-EUR-6M-3Mx6M</v>
      </c>
      <c r="L91" s="115" t="e">
        <f t="shared" si="3"/>
        <v>#N/A</v>
      </c>
      <c r="N91" s="98"/>
      <c r="IW91" s="18"/>
      <c r="IX91" s="18"/>
    </row>
    <row r="92" spans="2:258" ht="13.2" customHeight="1" x14ac:dyDescent="0.25">
      <c r="B92" s="41" t="s">
        <v>294</v>
      </c>
      <c r="C92" s="110" t="e">
        <f>([1]!obGet([1]!obCall("",$B$24,"getValue",E92))-C$27)/C$16</f>
        <v>#N/A</v>
      </c>
      <c r="D92" s="18" t="e">
        <f>[1]!obCall("calibratedCurves-"&amp;B92,$C$9,"getCloneShifted",[1]!obMake("","String",B92),[1]!obMake("","double",$C$16))</f>
        <v>#N/A</v>
      </c>
      <c r="E92" s="18" t="e">
        <f>[1]!obCall("calibratedModel-"&amp;ROW(),D92,"getModel")</f>
        <v>#N/A</v>
      </c>
      <c r="G92" s="110"/>
      <c r="H92" s="18" t="e">
        <f>[1]!obCall("calibrationProduct-"&amp;ROW(),C$9,"getCalibrationProductForSymbol",[1]!obMake("","String",B92))</f>
        <v>#N/A</v>
      </c>
      <c r="I92" s="114" t="e">
        <f>([1]!obGet([1]!obCall("",$H92,"getValue",E92))-[1]!obGet([1]!obCall("",$H92,"getValue",E$27)))/$C$16</f>
        <v>#N/A</v>
      </c>
      <c r="K92" s="115" t="str">
        <f t="shared" ref="K92:K123" si="4">B92</f>
        <v>forward-EUR-6M-6Mx6M</v>
      </c>
      <c r="L92" s="115" t="e">
        <f t="shared" ref="L92:L123" si="5">C92/I92</f>
        <v>#N/A</v>
      </c>
      <c r="N92" s="98"/>
      <c r="IW92" s="18"/>
      <c r="IX92" s="18"/>
    </row>
    <row r="93" spans="2:258" ht="13.2" customHeight="1" x14ac:dyDescent="0.25">
      <c r="B93" s="41" t="s">
        <v>295</v>
      </c>
      <c r="C93" s="110" t="e">
        <f>([1]!obGet([1]!obCall("",$B$24,"getValue",E93))-C$27)/C$16</f>
        <v>#N/A</v>
      </c>
      <c r="D93" s="18" t="e">
        <f>[1]!obCall("calibratedCurves-"&amp;B93,$C$9,"getCloneShifted",[1]!obMake("","String",B93),[1]!obMake("","double",$C$16))</f>
        <v>#N/A</v>
      </c>
      <c r="E93" s="18" t="e">
        <f>[1]!obCall("calibratedModel-"&amp;ROW(),D93,"getModel")</f>
        <v>#N/A</v>
      </c>
      <c r="G93" s="110"/>
      <c r="H93" s="18" t="e">
        <f>[1]!obCall("calibrationProduct-"&amp;ROW(),C$9,"getCalibrationProductForSymbol",[1]!obMake("","String",B93))</f>
        <v>#N/A</v>
      </c>
      <c r="I93" s="114" t="e">
        <f>([1]!obGet([1]!obCall("",$H93,"getValue",E93))-[1]!obGet([1]!obCall("",$H93,"getValue",E$27)))/$C$16</f>
        <v>#N/A</v>
      </c>
      <c r="K93" s="115" t="str">
        <f t="shared" si="4"/>
        <v>forward-EUR-6M-9Mx6M</v>
      </c>
      <c r="L93" s="115" t="e">
        <f t="shared" si="5"/>
        <v>#N/A</v>
      </c>
      <c r="N93" s="98"/>
      <c r="IW93" s="18"/>
      <c r="IX93" s="18"/>
    </row>
    <row r="94" spans="2:258" ht="13.2" customHeight="1" x14ac:dyDescent="0.25">
      <c r="B94" s="41" t="s">
        <v>296</v>
      </c>
      <c r="C94" s="110" t="e">
        <f>([1]!obGet([1]!obCall("",$B$24,"getValue",E94))-C$27)/C$16</f>
        <v>#N/A</v>
      </c>
      <c r="D94" s="18" t="e">
        <f>[1]!obCall("calibratedCurves-"&amp;B94,$C$9,"getCloneShifted",[1]!obMake("","String",B94),[1]!obMake("","double",$C$16))</f>
        <v>#N/A</v>
      </c>
      <c r="E94" s="18" t="e">
        <f>[1]!obCall("calibratedModel-"&amp;ROW(),D94,"getModel")</f>
        <v>#N/A</v>
      </c>
      <c r="G94" s="110"/>
      <c r="H94" s="18" t="e">
        <f>[1]!obCall("calibrationProduct-"&amp;ROW(),C$9,"getCalibrationProductForSymbol",[1]!obMake("","String",B94))</f>
        <v>#N/A</v>
      </c>
      <c r="I94" s="114" t="e">
        <f>([1]!obGet([1]!obCall("",$H94,"getValue",E94))-[1]!obGet([1]!obCall("",$H94,"getValue",E$27)))/$C$16</f>
        <v>#N/A</v>
      </c>
      <c r="K94" s="115" t="str">
        <f t="shared" si="4"/>
        <v>forward-EUR-6M-12Mx6M</v>
      </c>
      <c r="L94" s="115" t="e">
        <f t="shared" si="5"/>
        <v>#N/A</v>
      </c>
      <c r="N94" s="98"/>
      <c r="IW94" s="18"/>
      <c r="IX94" s="18"/>
    </row>
    <row r="95" spans="2:258" ht="13.2" customHeight="1" x14ac:dyDescent="0.25">
      <c r="B95" s="41" t="s">
        <v>297</v>
      </c>
      <c r="C95" s="110" t="e">
        <f>([1]!obGet([1]!obCall("",$B$24,"getValue",E95))-C$27)/C$16</f>
        <v>#N/A</v>
      </c>
      <c r="D95" s="18" t="e">
        <f>[1]!obCall("calibratedCurves-"&amp;B95,$C$9,"getCloneShifted",[1]!obMake("","String",B95),[1]!obMake("","double",$C$16))</f>
        <v>#N/A</v>
      </c>
      <c r="E95" s="18" t="e">
        <f>[1]!obCall("calibratedModel-"&amp;ROW(),D95,"getModel")</f>
        <v>#N/A</v>
      </c>
      <c r="G95" s="110"/>
      <c r="H95" s="18" t="e">
        <f>[1]!obCall("calibrationProduct-"&amp;ROW(),C$9,"getCalibrationProductForSymbol",[1]!obMake("","String",B95))</f>
        <v>#N/A</v>
      </c>
      <c r="I95" s="114" t="e">
        <f>([1]!obGet([1]!obCall("",$H95,"getValue",E95))-[1]!obGet([1]!obCall("",$H95,"getValue",E$27)))/$C$16</f>
        <v>#N/A</v>
      </c>
      <c r="K95" s="115" t="str">
        <f t="shared" si="4"/>
        <v>forward-EUR-6M-2Y</v>
      </c>
      <c r="L95" s="115" t="e">
        <f t="shared" si="5"/>
        <v>#N/A</v>
      </c>
      <c r="N95" s="98"/>
      <c r="IW95" s="18"/>
      <c r="IX95" s="18"/>
    </row>
    <row r="96" spans="2:258" ht="13.2" customHeight="1" x14ac:dyDescent="0.25">
      <c r="B96" s="41" t="s">
        <v>298</v>
      </c>
      <c r="C96" s="110" t="e">
        <f>([1]!obGet([1]!obCall("",$B$24,"getValue",E96))-C$27)/C$16</f>
        <v>#N/A</v>
      </c>
      <c r="D96" s="18" t="e">
        <f>[1]!obCall("calibratedCurves-"&amp;B96,$C$9,"getCloneShifted",[1]!obMake("","String",B96),[1]!obMake("","double",$C$16))</f>
        <v>#N/A</v>
      </c>
      <c r="E96" s="18" t="e">
        <f>[1]!obCall("calibratedModel-"&amp;ROW(),D96,"getModel")</f>
        <v>#N/A</v>
      </c>
      <c r="G96" s="110"/>
      <c r="H96" s="18" t="e">
        <f>[1]!obCall("calibrationProduct-"&amp;ROW(),C$9,"getCalibrationProductForSymbol",[1]!obMake("","String",B96))</f>
        <v>#N/A</v>
      </c>
      <c r="I96" s="114" t="e">
        <f>([1]!obGet([1]!obCall("",$H96,"getValue",E96))-[1]!obGet([1]!obCall("",$H96,"getValue",E$27)))/$C$16</f>
        <v>#N/A</v>
      </c>
      <c r="K96" s="115" t="str">
        <f t="shared" si="4"/>
        <v>forward-EUR-6M-3Y</v>
      </c>
      <c r="L96" s="115" t="e">
        <f t="shared" si="5"/>
        <v>#N/A</v>
      </c>
      <c r="N96" s="98"/>
      <c r="IW96" s="18"/>
      <c r="IX96" s="18"/>
    </row>
    <row r="97" spans="2:258" ht="13.2" customHeight="1" x14ac:dyDescent="0.25">
      <c r="B97" s="41" t="s">
        <v>299</v>
      </c>
      <c r="C97" s="110" t="e">
        <f>([1]!obGet([1]!obCall("",$B$24,"getValue",E97))-C$27)/C$16</f>
        <v>#N/A</v>
      </c>
      <c r="D97" s="18" t="e">
        <f>[1]!obCall("calibratedCurves-"&amp;B97,$C$9,"getCloneShifted",[1]!obMake("","String",B97),[1]!obMake("","double",$C$16))</f>
        <v>#N/A</v>
      </c>
      <c r="E97" s="18" t="e">
        <f>[1]!obCall("calibratedModel-"&amp;ROW(),D97,"getModel")</f>
        <v>#N/A</v>
      </c>
      <c r="G97" s="110"/>
      <c r="H97" s="18" t="e">
        <f>[1]!obCall("calibrationProduct-"&amp;ROW(),C$9,"getCalibrationProductForSymbol",[1]!obMake("","String",B97))</f>
        <v>#N/A</v>
      </c>
      <c r="I97" s="114" t="e">
        <f>([1]!obGet([1]!obCall("",$H97,"getValue",E97))-[1]!obGet([1]!obCall("",$H97,"getValue",E$27)))/$C$16</f>
        <v>#N/A</v>
      </c>
      <c r="K97" s="115" t="str">
        <f t="shared" si="4"/>
        <v>forward-EUR-6M-4Y</v>
      </c>
      <c r="L97" s="115" t="e">
        <f t="shared" si="5"/>
        <v>#N/A</v>
      </c>
      <c r="N97" s="98"/>
      <c r="IW97" s="18"/>
      <c r="IX97" s="18"/>
    </row>
    <row r="98" spans="2:258" ht="13.2" customHeight="1" x14ac:dyDescent="0.25">
      <c r="B98" s="41" t="s">
        <v>300</v>
      </c>
      <c r="C98" s="110" t="e">
        <f>([1]!obGet([1]!obCall("",$B$24,"getValue",E98))-C$27)/C$16</f>
        <v>#N/A</v>
      </c>
      <c r="D98" s="18" t="e">
        <f>[1]!obCall("calibratedCurves-"&amp;B98,$C$9,"getCloneShifted",[1]!obMake("","String",B98),[1]!obMake("","double",$C$16))</f>
        <v>#N/A</v>
      </c>
      <c r="E98" s="18" t="e">
        <f>[1]!obCall("calibratedModel-"&amp;ROW(),D98,"getModel")</f>
        <v>#N/A</v>
      </c>
      <c r="G98" s="110"/>
      <c r="H98" s="18" t="e">
        <f>[1]!obCall("calibrationProduct-"&amp;ROW(),C$9,"getCalibrationProductForSymbol",[1]!obMake("","String",B98))</f>
        <v>#N/A</v>
      </c>
      <c r="I98" s="114" t="e">
        <f>([1]!obGet([1]!obCall("",$H98,"getValue",E98))-[1]!obGet([1]!obCall("",$H98,"getValue",E$27)))/$C$16</f>
        <v>#N/A</v>
      </c>
      <c r="K98" s="115" t="str">
        <f t="shared" si="4"/>
        <v>forward-EUR-6M-5Y</v>
      </c>
      <c r="L98" s="115" t="e">
        <f t="shared" si="5"/>
        <v>#N/A</v>
      </c>
      <c r="N98" s="98"/>
      <c r="IW98" s="18"/>
      <c r="IX98" s="18"/>
    </row>
    <row r="99" spans="2:258" ht="13.2" customHeight="1" x14ac:dyDescent="0.25">
      <c r="B99" s="41" t="s">
        <v>301</v>
      </c>
      <c r="C99" s="110" t="e">
        <f>([1]!obGet([1]!obCall("",$B$24,"getValue",E99))-C$27)/C$16</f>
        <v>#N/A</v>
      </c>
      <c r="D99" s="18" t="e">
        <f>[1]!obCall("calibratedCurves-"&amp;B99,$C$9,"getCloneShifted",[1]!obMake("","String",B99),[1]!obMake("","double",$C$16))</f>
        <v>#N/A</v>
      </c>
      <c r="E99" s="18" t="e">
        <f>[1]!obCall("calibratedModel-"&amp;ROW(),D99,"getModel")</f>
        <v>#N/A</v>
      </c>
      <c r="G99" s="110"/>
      <c r="H99" s="18" t="e">
        <f>[1]!obCall("calibrationProduct-"&amp;ROW(),C$9,"getCalibrationProductForSymbol",[1]!obMake("","String",B99))</f>
        <v>#N/A</v>
      </c>
      <c r="I99" s="114" t="e">
        <f>([1]!obGet([1]!obCall("",$H99,"getValue",E99))-[1]!obGet([1]!obCall("",$H99,"getValue",E$27)))/$C$16</f>
        <v>#N/A</v>
      </c>
      <c r="K99" s="115" t="str">
        <f t="shared" si="4"/>
        <v>forward-EUR-6M-6Y</v>
      </c>
      <c r="L99" s="115" t="e">
        <f t="shared" si="5"/>
        <v>#N/A</v>
      </c>
      <c r="N99" s="98"/>
      <c r="IW99" s="18"/>
      <c r="IX99" s="18"/>
    </row>
    <row r="100" spans="2:258" ht="13.2" customHeight="1" x14ac:dyDescent="0.25">
      <c r="B100" s="41" t="s">
        <v>302</v>
      </c>
      <c r="C100" s="110" t="e">
        <f>([1]!obGet([1]!obCall("",$B$24,"getValue",E100))-C$27)/C$16</f>
        <v>#N/A</v>
      </c>
      <c r="D100" s="18" t="e">
        <f>[1]!obCall("calibratedCurves-"&amp;B100,$C$9,"getCloneShifted",[1]!obMake("","String",B100),[1]!obMake("","double",$C$16))</f>
        <v>#N/A</v>
      </c>
      <c r="E100" s="18" t="e">
        <f>[1]!obCall("calibratedModel-"&amp;ROW(),D100,"getModel")</f>
        <v>#N/A</v>
      </c>
      <c r="G100" s="110"/>
      <c r="H100" s="18" t="e">
        <f>[1]!obCall("calibrationProduct-"&amp;ROW(),C$9,"getCalibrationProductForSymbol",[1]!obMake("","String",B100))</f>
        <v>#N/A</v>
      </c>
      <c r="I100" s="114" t="e">
        <f>([1]!obGet([1]!obCall("",$H100,"getValue",E100))-[1]!obGet([1]!obCall("",$H100,"getValue",E$27)))/$C$16</f>
        <v>#N/A</v>
      </c>
      <c r="K100" s="115" t="str">
        <f t="shared" si="4"/>
        <v>forward-EUR-6M-7Y</v>
      </c>
      <c r="L100" s="115" t="e">
        <f t="shared" si="5"/>
        <v>#N/A</v>
      </c>
      <c r="N100" s="98"/>
      <c r="IW100" s="18"/>
      <c r="IX100" s="18"/>
    </row>
    <row r="101" spans="2:258" ht="13.2" customHeight="1" x14ac:dyDescent="0.25">
      <c r="B101" s="41" t="s">
        <v>303</v>
      </c>
      <c r="C101" s="110" t="e">
        <f>([1]!obGet([1]!obCall("",$B$24,"getValue",E101))-C$27)/C$16</f>
        <v>#N/A</v>
      </c>
      <c r="D101" s="18" t="e">
        <f>[1]!obCall("calibratedCurves-"&amp;B101,$C$9,"getCloneShifted",[1]!obMake("","String",B101),[1]!obMake("","double",$C$16))</f>
        <v>#N/A</v>
      </c>
      <c r="E101" s="18" t="e">
        <f>[1]!obCall("calibratedModel-"&amp;ROW(),D101,"getModel")</f>
        <v>#N/A</v>
      </c>
      <c r="G101" s="110"/>
      <c r="H101" s="18" t="e">
        <f>[1]!obCall("calibrationProduct-"&amp;ROW(),C$9,"getCalibrationProductForSymbol",[1]!obMake("","String",B101))</f>
        <v>#N/A</v>
      </c>
      <c r="I101" s="114" t="e">
        <f>([1]!obGet([1]!obCall("",$H101,"getValue",E101))-[1]!obGet([1]!obCall("",$H101,"getValue",E$27)))/$C$16</f>
        <v>#N/A</v>
      </c>
      <c r="K101" s="115" t="str">
        <f t="shared" si="4"/>
        <v>forward-EUR-6M-8Y</v>
      </c>
      <c r="L101" s="115" t="e">
        <f t="shared" si="5"/>
        <v>#N/A</v>
      </c>
      <c r="N101" s="98"/>
      <c r="IW101" s="18"/>
      <c r="IX101" s="18"/>
    </row>
    <row r="102" spans="2:258" ht="13.2" customHeight="1" x14ac:dyDescent="0.25">
      <c r="B102" s="41" t="s">
        <v>304</v>
      </c>
      <c r="C102" s="110" t="e">
        <f>([1]!obGet([1]!obCall("",$B$24,"getValue",E102))-C$27)/C$16</f>
        <v>#N/A</v>
      </c>
      <c r="D102" s="18" t="e">
        <f>[1]!obCall("calibratedCurves-"&amp;B102,$C$9,"getCloneShifted",[1]!obMake("","String",B102),[1]!obMake("","double",$C$16))</f>
        <v>#N/A</v>
      </c>
      <c r="E102" s="18" t="e">
        <f>[1]!obCall("calibratedModel-"&amp;ROW(),D102,"getModel")</f>
        <v>#N/A</v>
      </c>
      <c r="G102" s="110"/>
      <c r="H102" s="18" t="e">
        <f>[1]!obCall("calibrationProduct-"&amp;ROW(),C$9,"getCalibrationProductForSymbol",[1]!obMake("","String",B102))</f>
        <v>#N/A</v>
      </c>
      <c r="I102" s="114" t="e">
        <f>([1]!obGet([1]!obCall("",$H102,"getValue",E102))-[1]!obGet([1]!obCall("",$H102,"getValue",E$27)))/$C$16</f>
        <v>#N/A</v>
      </c>
      <c r="K102" s="115" t="str">
        <f t="shared" si="4"/>
        <v>forward-EUR-6M-9Y</v>
      </c>
      <c r="L102" s="115" t="e">
        <f t="shared" si="5"/>
        <v>#N/A</v>
      </c>
      <c r="N102" s="98"/>
      <c r="IW102" s="18"/>
      <c r="IX102" s="18"/>
    </row>
    <row r="103" spans="2:258" ht="13.2" customHeight="1" x14ac:dyDescent="0.25">
      <c r="B103" s="41" t="s">
        <v>305</v>
      </c>
      <c r="C103" s="110" t="e">
        <f>([1]!obGet([1]!obCall("",$B$24,"getValue",E103))-C$27)/C$16</f>
        <v>#N/A</v>
      </c>
      <c r="D103" s="18" t="e">
        <f>[1]!obCall("calibratedCurves-"&amp;B103,$C$9,"getCloneShifted",[1]!obMake("","String",B103),[1]!obMake("","double",$C$16))</f>
        <v>#N/A</v>
      </c>
      <c r="E103" s="18" t="e">
        <f>[1]!obCall("calibratedModel-"&amp;ROW(),D103,"getModel")</f>
        <v>#N/A</v>
      </c>
      <c r="G103" s="110"/>
      <c r="H103" s="18" t="e">
        <f>[1]!obCall("calibrationProduct-"&amp;ROW(),C$9,"getCalibrationProductForSymbol",[1]!obMake("","String",B103))</f>
        <v>#N/A</v>
      </c>
      <c r="I103" s="114" t="e">
        <f>([1]!obGet([1]!obCall("",$H103,"getValue",E103))-[1]!obGet([1]!obCall("",$H103,"getValue",E$27)))/$C$16</f>
        <v>#N/A</v>
      </c>
      <c r="K103" s="115" t="str">
        <f t="shared" si="4"/>
        <v>forward-EUR-6M-10Y</v>
      </c>
      <c r="L103" s="115" t="e">
        <f t="shared" si="5"/>
        <v>#N/A</v>
      </c>
      <c r="N103" s="98"/>
      <c r="IW103" s="18"/>
      <c r="IX103" s="18"/>
    </row>
    <row r="104" spans="2:258" ht="13.2" customHeight="1" x14ac:dyDescent="0.25">
      <c r="B104" s="41" t="s">
        <v>306</v>
      </c>
      <c r="C104" s="110" t="e">
        <f>([1]!obGet([1]!obCall("",$B$24,"getValue",E104))-C$27)/C$16</f>
        <v>#N/A</v>
      </c>
      <c r="D104" s="18" t="e">
        <f>[1]!obCall("calibratedCurves-"&amp;B104,$C$9,"getCloneShifted",[1]!obMake("","String",B104),[1]!obMake("","double",$C$16))</f>
        <v>#N/A</v>
      </c>
      <c r="E104" s="18" t="e">
        <f>[1]!obCall("calibratedModel-"&amp;ROW(),D104,"getModel")</f>
        <v>#N/A</v>
      </c>
      <c r="G104" s="110"/>
      <c r="H104" s="18" t="e">
        <f>[1]!obCall("calibrationProduct-"&amp;ROW(),C$9,"getCalibrationProductForSymbol",[1]!obMake("","String",B104))</f>
        <v>#N/A</v>
      </c>
      <c r="I104" s="114" t="e">
        <f>([1]!obGet([1]!obCall("",$H104,"getValue",E104))-[1]!obGet([1]!obCall("",$H104,"getValue",E$27)))/$C$16</f>
        <v>#N/A</v>
      </c>
      <c r="K104" s="115" t="str">
        <f t="shared" si="4"/>
        <v>forward-EUR-6M-12Y</v>
      </c>
      <c r="L104" s="115" t="e">
        <f t="shared" si="5"/>
        <v>#N/A</v>
      </c>
      <c r="N104" s="98"/>
      <c r="IW104" s="18"/>
      <c r="IX104" s="18"/>
    </row>
    <row r="105" spans="2:258" ht="13.2" customHeight="1" x14ac:dyDescent="0.25">
      <c r="B105" s="41" t="s">
        <v>307</v>
      </c>
      <c r="C105" s="110" t="e">
        <f>([1]!obGet([1]!obCall("",$B$24,"getValue",E105))-C$27)/C$16</f>
        <v>#N/A</v>
      </c>
      <c r="D105" s="18" t="e">
        <f>[1]!obCall("calibratedCurves-"&amp;B105,$C$9,"getCloneShifted",[1]!obMake("","String",B105),[1]!obMake("","double",$C$16))</f>
        <v>#N/A</v>
      </c>
      <c r="E105" s="18" t="e">
        <f>[1]!obCall("calibratedModel-"&amp;ROW(),D105,"getModel")</f>
        <v>#N/A</v>
      </c>
      <c r="G105" s="110"/>
      <c r="H105" s="18" t="e">
        <f>[1]!obCall("calibrationProduct-"&amp;ROW(),C$9,"getCalibrationProductForSymbol",[1]!obMake("","String",B105))</f>
        <v>#N/A</v>
      </c>
      <c r="I105" s="114" t="e">
        <f>([1]!obGet([1]!obCall("",$H105,"getValue",E105))-[1]!obGet([1]!obCall("",$H105,"getValue",E$27)))/$C$16</f>
        <v>#N/A</v>
      </c>
      <c r="K105" s="115" t="str">
        <f t="shared" si="4"/>
        <v>forward-EUR-6M-15Y</v>
      </c>
      <c r="L105" s="115" t="e">
        <f t="shared" si="5"/>
        <v>#N/A</v>
      </c>
      <c r="N105" s="98"/>
      <c r="IW105" s="18"/>
      <c r="IX105" s="18"/>
    </row>
    <row r="106" spans="2:258" ht="13.2" customHeight="1" x14ac:dyDescent="0.25">
      <c r="B106" s="41" t="s">
        <v>308</v>
      </c>
      <c r="C106" s="110" t="e">
        <f>([1]!obGet([1]!obCall("",$B$24,"getValue",E106))-C$27)/C$16</f>
        <v>#N/A</v>
      </c>
      <c r="D106" s="18" t="e">
        <f>[1]!obCall("calibratedCurves-"&amp;B106,$C$9,"getCloneShifted",[1]!obMake("","String",B106),[1]!obMake("","double",$C$16))</f>
        <v>#N/A</v>
      </c>
      <c r="E106" s="18" t="e">
        <f>[1]!obCall("calibratedModel-"&amp;ROW(),D106,"getModel")</f>
        <v>#N/A</v>
      </c>
      <c r="G106" s="110"/>
      <c r="H106" s="18" t="e">
        <f>[1]!obCall("calibrationProduct-"&amp;ROW(),C$9,"getCalibrationProductForSymbol",[1]!obMake("","String",B106))</f>
        <v>#N/A</v>
      </c>
      <c r="I106" s="114" t="e">
        <f>([1]!obGet([1]!obCall("",$H106,"getValue",E106))-[1]!obGet([1]!obCall("",$H106,"getValue",E$27)))/$C$16</f>
        <v>#N/A</v>
      </c>
      <c r="K106" s="115" t="str">
        <f t="shared" si="4"/>
        <v>forward-EUR-6M-20Y</v>
      </c>
      <c r="L106" s="115" t="e">
        <f t="shared" si="5"/>
        <v>#N/A</v>
      </c>
      <c r="N106" s="98"/>
      <c r="IW106" s="18"/>
      <c r="IX106" s="18"/>
    </row>
    <row r="107" spans="2:258" ht="13.2" customHeight="1" x14ac:dyDescent="0.25">
      <c r="B107" s="41" t="s">
        <v>309</v>
      </c>
      <c r="C107" s="110" t="e">
        <f>([1]!obGet([1]!obCall("",$B$24,"getValue",E107))-C$27)/C$16</f>
        <v>#N/A</v>
      </c>
      <c r="D107" s="18" t="e">
        <f>[1]!obCall("calibratedCurves-"&amp;B107,$C$9,"getCloneShifted",[1]!obMake("","String",B107),[1]!obMake("","double",$C$16))</f>
        <v>#N/A</v>
      </c>
      <c r="E107" s="18" t="e">
        <f>[1]!obCall("calibratedModel-"&amp;ROW(),D107,"getModel")</f>
        <v>#N/A</v>
      </c>
      <c r="G107" s="110"/>
      <c r="H107" s="18" t="e">
        <f>[1]!obCall("calibrationProduct-"&amp;ROW(),C$9,"getCalibrationProductForSymbol",[1]!obMake("","String",B107))</f>
        <v>#N/A</v>
      </c>
      <c r="I107" s="114" t="e">
        <f>([1]!obGet([1]!obCall("",$H107,"getValue",E107))-[1]!obGet([1]!obCall("",$H107,"getValue",E$27)))/$C$16</f>
        <v>#N/A</v>
      </c>
      <c r="K107" s="115" t="str">
        <f t="shared" si="4"/>
        <v>forward-EUR-6M-25Y</v>
      </c>
      <c r="L107" s="115" t="e">
        <f t="shared" si="5"/>
        <v>#N/A</v>
      </c>
      <c r="N107" s="98"/>
      <c r="IW107" s="18"/>
      <c r="IX107" s="18"/>
    </row>
    <row r="108" spans="2:258" ht="13.2" customHeight="1" x14ac:dyDescent="0.25">
      <c r="B108" s="41" t="s">
        <v>310</v>
      </c>
      <c r="C108" s="110" t="e">
        <f>([1]!obGet([1]!obCall("",$B$24,"getValue",E108))-C$27)/C$16</f>
        <v>#N/A</v>
      </c>
      <c r="D108" s="18" t="e">
        <f>[1]!obCall("calibratedCurves-"&amp;B108,$C$9,"getCloneShifted",[1]!obMake("","String",B108),[1]!obMake("","double",$C$16))</f>
        <v>#N/A</v>
      </c>
      <c r="E108" s="18" t="e">
        <f>[1]!obCall("calibratedModel-"&amp;ROW(),D108,"getModel")</f>
        <v>#N/A</v>
      </c>
      <c r="G108" s="110"/>
      <c r="H108" s="18" t="e">
        <f>[1]!obCall("calibrationProduct-"&amp;ROW(),C$9,"getCalibrationProductForSymbol",[1]!obMake("","String",B108))</f>
        <v>#N/A</v>
      </c>
      <c r="I108" s="114" t="e">
        <f>([1]!obGet([1]!obCall("",$H108,"getValue",E108))-[1]!obGet([1]!obCall("",$H108,"getValue",E$27)))/$C$16</f>
        <v>#N/A</v>
      </c>
      <c r="K108" s="115" t="str">
        <f t="shared" si="4"/>
        <v>forward-EUR-6M-30Y</v>
      </c>
      <c r="L108" s="115" t="e">
        <f t="shared" si="5"/>
        <v>#N/A</v>
      </c>
      <c r="N108" s="98"/>
      <c r="IW108" s="18"/>
      <c r="IX108" s="18"/>
    </row>
    <row r="109" spans="2:258" ht="13.2" customHeight="1" x14ac:dyDescent="0.25">
      <c r="B109" s="41" t="s">
        <v>311</v>
      </c>
      <c r="C109" s="110" t="e">
        <f>([1]!obGet([1]!obCall("",$B$24,"getValue",E109))-C$27)/C$16</f>
        <v>#N/A</v>
      </c>
      <c r="D109" s="18" t="e">
        <f>[1]!obCall("calibratedCurves-"&amp;B109,$C$9,"getCloneShifted",[1]!obMake("","String",B109),[1]!obMake("","double",$C$16))</f>
        <v>#N/A</v>
      </c>
      <c r="E109" s="18" t="e">
        <f>[1]!obCall("calibratedModel-"&amp;ROW(),D109,"getModel")</f>
        <v>#N/A</v>
      </c>
      <c r="G109" s="110"/>
      <c r="H109" s="18" t="e">
        <f>[1]!obCall("calibrationProduct-"&amp;ROW(),C$9,"getCalibrationProductForSymbol",[1]!obMake("","String",B109))</f>
        <v>#N/A</v>
      </c>
      <c r="I109" s="114" t="e">
        <f>([1]!obGet([1]!obCall("",$H109,"getValue",E109))-[1]!obGet([1]!obCall("",$H109,"getValue",E$27)))/$C$16</f>
        <v>#N/A</v>
      </c>
      <c r="K109" s="115" t="str">
        <f t="shared" si="4"/>
        <v>forward-EUR-6M-40Y</v>
      </c>
      <c r="L109" s="115" t="e">
        <f t="shared" si="5"/>
        <v>#N/A</v>
      </c>
      <c r="N109" s="98"/>
      <c r="IW109" s="18"/>
      <c r="IX109" s="18"/>
    </row>
    <row r="110" spans="2:258" ht="13.2" customHeight="1" x14ac:dyDescent="0.25">
      <c r="B110" s="41" t="s">
        <v>312</v>
      </c>
      <c r="C110" s="110" t="e">
        <f>([1]!obGet([1]!obCall("",$B$24,"getValue",E110))-C$27)/C$16</f>
        <v>#N/A</v>
      </c>
      <c r="D110" s="18" t="e">
        <f>[1]!obCall("calibratedCurves-"&amp;B110,$C$9,"getCloneShifted",[1]!obMake("","String",B110),[1]!obMake("","double",$C$16))</f>
        <v>#N/A</v>
      </c>
      <c r="E110" s="18" t="e">
        <f>[1]!obCall("calibratedModel-"&amp;ROW(),D110,"getModel")</f>
        <v>#N/A</v>
      </c>
      <c r="G110" s="110"/>
      <c r="H110" s="18" t="e">
        <f>[1]!obCall("calibrationProduct-"&amp;ROW(),C$9,"getCalibrationProductForSymbol",[1]!obMake("","String",B110))</f>
        <v>#N/A</v>
      </c>
      <c r="I110" s="114" t="e">
        <f>([1]!obGet([1]!obCall("",$H110,"getValue",E110))-[1]!obGet([1]!obCall("",$H110,"getValue",E$27)))/$C$16</f>
        <v>#N/A</v>
      </c>
      <c r="K110" s="115" t="str">
        <f t="shared" si="4"/>
        <v>forward-EUR-6M-50Y</v>
      </c>
      <c r="L110" s="115" t="e">
        <f t="shared" si="5"/>
        <v>#N/A</v>
      </c>
      <c r="N110" s="98"/>
      <c r="IW110" s="18"/>
      <c r="IX110" s="18"/>
    </row>
    <row r="111" spans="2:258" ht="13.2" customHeight="1" x14ac:dyDescent="0.25">
      <c r="B111" s="41" t="s">
        <v>313</v>
      </c>
      <c r="C111" s="110" t="e">
        <f>([1]!obGet([1]!obCall("",$B$24,"getValue",E111))-C$27)/C$16</f>
        <v>#N/A</v>
      </c>
      <c r="D111" s="18" t="e">
        <f>[1]!obCall("calibratedCurves-"&amp;B111,$C$9,"getCloneShifted",[1]!obMake("","String",B111),[1]!obMake("","double",$C$16))</f>
        <v>#N/A</v>
      </c>
      <c r="E111" s="18" t="e">
        <f>[1]!obCall("calibratedModel-"&amp;ROW(),D111,"getModel")</f>
        <v>#N/A</v>
      </c>
      <c r="G111" s="110"/>
      <c r="H111" s="18" t="e">
        <f>[1]!obCall("calibrationProduct-"&amp;ROW(),C$9,"getCalibrationProductForSymbol",[1]!obMake("","String",B111))</f>
        <v>#N/A</v>
      </c>
      <c r="I111" s="114" t="e">
        <f>([1]!obGet([1]!obCall("",$H111,"getValue",E111))-[1]!obGet([1]!obCall("",$H111,"getValue",E$27)))/$C$16</f>
        <v>#N/A</v>
      </c>
      <c r="K111" s="115" t="str">
        <f t="shared" si="4"/>
        <v>discount-USD-OIS-1Y</v>
      </c>
      <c r="L111" s="115" t="e">
        <f t="shared" si="5"/>
        <v>#N/A</v>
      </c>
      <c r="N111" s="98"/>
      <c r="IW111" s="18"/>
      <c r="IX111" s="18"/>
    </row>
    <row r="112" spans="2:258" ht="13.2" customHeight="1" x14ac:dyDescent="0.25">
      <c r="B112" s="41" t="s">
        <v>314</v>
      </c>
      <c r="C112" s="110" t="e">
        <f>([1]!obGet([1]!obCall("",$B$24,"getValue",E112))-C$27)/C$16</f>
        <v>#N/A</v>
      </c>
      <c r="D112" s="18" t="e">
        <f>[1]!obCall("calibratedCurves-"&amp;B112,$C$9,"getCloneShifted",[1]!obMake("","String",B112),[1]!obMake("","double",$C$16))</f>
        <v>#N/A</v>
      </c>
      <c r="E112" s="18" t="e">
        <f>[1]!obCall("calibratedModel-"&amp;ROW(),D112,"getModel")</f>
        <v>#N/A</v>
      </c>
      <c r="G112" s="110"/>
      <c r="H112" s="18" t="e">
        <f>[1]!obCall("calibrationProduct-"&amp;ROW(),C$9,"getCalibrationProductForSymbol",[1]!obMake("","String",B112))</f>
        <v>#N/A</v>
      </c>
      <c r="I112" s="114" t="e">
        <f>([1]!obGet([1]!obCall("",$H112,"getValue",E112))-[1]!obGet([1]!obCall("",$H112,"getValue",E$27)))/$C$16</f>
        <v>#N/A</v>
      </c>
      <c r="K112" s="115" t="str">
        <f t="shared" si="4"/>
        <v>discount-USD-OIS-2Y</v>
      </c>
      <c r="L112" s="115" t="e">
        <f t="shared" si="5"/>
        <v>#N/A</v>
      </c>
      <c r="N112" s="98"/>
      <c r="IW112" s="18"/>
      <c r="IX112" s="18"/>
    </row>
    <row r="113" spans="2:258" ht="13.2" customHeight="1" x14ac:dyDescent="0.25">
      <c r="B113" s="41" t="s">
        <v>315</v>
      </c>
      <c r="C113" s="110" t="e">
        <f>([1]!obGet([1]!obCall("",$B$24,"getValue",E113))-C$27)/C$16</f>
        <v>#N/A</v>
      </c>
      <c r="D113" s="18" t="e">
        <f>[1]!obCall("calibratedCurves-"&amp;B113,$C$9,"getCloneShifted",[1]!obMake("","String",B113),[1]!obMake("","double",$C$16))</f>
        <v>#N/A</v>
      </c>
      <c r="E113" s="18" t="e">
        <f>[1]!obCall("calibratedModel-"&amp;ROW(),D113,"getModel")</f>
        <v>#N/A</v>
      </c>
      <c r="G113" s="110"/>
      <c r="H113" s="18" t="e">
        <f>[1]!obCall("calibrationProduct-"&amp;ROW(),C$9,"getCalibrationProductForSymbol",[1]!obMake("","String",B113))</f>
        <v>#N/A</v>
      </c>
      <c r="I113" s="114" t="e">
        <f>([1]!obGet([1]!obCall("",$H113,"getValue",E113))-[1]!obGet([1]!obCall("",$H113,"getValue",E$27)))/$C$16</f>
        <v>#N/A</v>
      </c>
      <c r="K113" s="115" t="str">
        <f t="shared" si="4"/>
        <v>discount-USD-OIS-3Y</v>
      </c>
      <c r="L113" s="115" t="e">
        <f t="shared" si="5"/>
        <v>#N/A</v>
      </c>
      <c r="N113" s="98"/>
      <c r="IW113" s="18"/>
      <c r="IX113" s="18"/>
    </row>
    <row r="114" spans="2:258" ht="13.2" customHeight="1" x14ac:dyDescent="0.25">
      <c r="B114" s="41" t="s">
        <v>316</v>
      </c>
      <c r="C114" s="110" t="e">
        <f>([1]!obGet([1]!obCall("",$B$24,"getValue",E114))-C$27)/C$16</f>
        <v>#N/A</v>
      </c>
      <c r="D114" s="18" t="e">
        <f>[1]!obCall("calibratedCurves-"&amp;B114,$C$9,"getCloneShifted",[1]!obMake("","String",B114),[1]!obMake("","double",$C$16))</f>
        <v>#N/A</v>
      </c>
      <c r="E114" s="18" t="e">
        <f>[1]!obCall("calibratedModel-"&amp;ROW(),D114,"getModel")</f>
        <v>#N/A</v>
      </c>
      <c r="G114" s="110"/>
      <c r="H114" s="18" t="e">
        <f>[1]!obCall("calibrationProduct-"&amp;ROW(),C$9,"getCalibrationProductForSymbol",[1]!obMake("","String",B114))</f>
        <v>#N/A</v>
      </c>
      <c r="I114" s="114" t="e">
        <f>([1]!obGet([1]!obCall("",$H114,"getValue",E114))-[1]!obGet([1]!obCall("",$H114,"getValue",E$27)))/$C$16</f>
        <v>#N/A</v>
      </c>
      <c r="K114" s="115" t="str">
        <f t="shared" si="4"/>
        <v>discount-USD-OIS-4Y</v>
      </c>
      <c r="L114" s="115" t="e">
        <f t="shared" si="5"/>
        <v>#N/A</v>
      </c>
      <c r="N114" s="98"/>
      <c r="IW114" s="18"/>
      <c r="IX114" s="18"/>
    </row>
    <row r="115" spans="2:258" ht="13.2" customHeight="1" x14ac:dyDescent="0.25">
      <c r="B115" s="41" t="s">
        <v>317</v>
      </c>
      <c r="C115" s="110" t="e">
        <f>([1]!obGet([1]!obCall("",$B$24,"getValue",E115))-C$27)/C$16</f>
        <v>#N/A</v>
      </c>
      <c r="D115" s="18" t="e">
        <f>[1]!obCall("calibratedCurves-"&amp;B115,$C$9,"getCloneShifted",[1]!obMake("","String",B115),[1]!obMake("","double",$C$16))</f>
        <v>#N/A</v>
      </c>
      <c r="E115" s="18" t="e">
        <f>[1]!obCall("calibratedModel-"&amp;ROW(),D115,"getModel")</f>
        <v>#N/A</v>
      </c>
      <c r="G115" s="110"/>
      <c r="H115" s="18" t="e">
        <f>[1]!obCall("calibrationProduct-"&amp;ROW(),C$9,"getCalibrationProductForSymbol",[1]!obMake("","String",B115))</f>
        <v>#N/A</v>
      </c>
      <c r="I115" s="114" t="e">
        <f>([1]!obGet([1]!obCall("",$H115,"getValue",E115))-[1]!obGet([1]!obCall("",$H115,"getValue",E$27)))/$C$16</f>
        <v>#N/A</v>
      </c>
      <c r="K115" s="115" t="str">
        <f t="shared" si="4"/>
        <v>discount-USD-OIS-5Y</v>
      </c>
      <c r="L115" s="115" t="e">
        <f t="shared" si="5"/>
        <v>#N/A</v>
      </c>
      <c r="N115" s="98"/>
      <c r="IW115" s="18"/>
      <c r="IX115" s="18"/>
    </row>
    <row r="116" spans="2:258" ht="13.2" customHeight="1" x14ac:dyDescent="0.25">
      <c r="B116" s="41" t="s">
        <v>318</v>
      </c>
      <c r="C116" s="110" t="e">
        <f>([1]!obGet([1]!obCall("",$B$24,"getValue",E116))-C$27)/C$16</f>
        <v>#N/A</v>
      </c>
      <c r="D116" s="18" t="e">
        <f>[1]!obCall("calibratedCurves-"&amp;B116,$C$9,"getCloneShifted",[1]!obMake("","String",B116),[1]!obMake("","double",$C$16))</f>
        <v>#N/A</v>
      </c>
      <c r="E116" s="18" t="e">
        <f>[1]!obCall("calibratedModel-"&amp;ROW(),D116,"getModel")</f>
        <v>#N/A</v>
      </c>
      <c r="G116" s="110"/>
      <c r="H116" s="18" t="e">
        <f>[1]!obCall("calibrationProduct-"&amp;ROW(),C$9,"getCalibrationProductForSymbol",[1]!obMake("","String",B116))</f>
        <v>#N/A</v>
      </c>
      <c r="I116" s="114" t="e">
        <f>([1]!obGet([1]!obCall("",$H116,"getValue",E116))-[1]!obGet([1]!obCall("",$H116,"getValue",E$27)))/$C$16</f>
        <v>#N/A</v>
      </c>
      <c r="K116" s="115" t="str">
        <f t="shared" si="4"/>
        <v>discount-USD-OIS-7Y</v>
      </c>
      <c r="L116" s="115" t="e">
        <f t="shared" si="5"/>
        <v>#N/A</v>
      </c>
      <c r="N116" s="98"/>
      <c r="IW116" s="18"/>
      <c r="IX116" s="18"/>
    </row>
    <row r="117" spans="2:258" ht="13.2" customHeight="1" x14ac:dyDescent="0.25">
      <c r="B117" s="41" t="s">
        <v>319</v>
      </c>
      <c r="C117" s="110" t="e">
        <f>([1]!obGet([1]!obCall("",$B$24,"getValue",E117))-C$27)/C$16</f>
        <v>#N/A</v>
      </c>
      <c r="D117" s="18" t="e">
        <f>[1]!obCall("calibratedCurves-"&amp;B117,$C$9,"getCloneShifted",[1]!obMake("","String",B117),[1]!obMake("","double",$C$16))</f>
        <v>#N/A</v>
      </c>
      <c r="E117" s="18" t="e">
        <f>[1]!obCall("calibratedModel-"&amp;ROW(),D117,"getModel")</f>
        <v>#N/A</v>
      </c>
      <c r="G117" s="110"/>
      <c r="H117" s="18" t="e">
        <f>[1]!obCall("calibrationProduct-"&amp;ROW(),C$9,"getCalibrationProductForSymbol",[1]!obMake("","String",B117))</f>
        <v>#N/A</v>
      </c>
      <c r="I117" s="114" t="e">
        <f>([1]!obGet([1]!obCall("",$H117,"getValue",E117))-[1]!obGet([1]!obCall("",$H117,"getValue",E$27)))/$C$16</f>
        <v>#N/A</v>
      </c>
      <c r="K117" s="115" t="str">
        <f t="shared" si="4"/>
        <v>discount-USD-OIS-8Y</v>
      </c>
      <c r="L117" s="115" t="e">
        <f t="shared" si="5"/>
        <v>#N/A</v>
      </c>
      <c r="N117" s="98"/>
      <c r="IW117" s="18"/>
      <c r="IX117" s="18"/>
    </row>
    <row r="118" spans="2:258" ht="13.2" customHeight="1" x14ac:dyDescent="0.25">
      <c r="B118" s="41" t="s">
        <v>320</v>
      </c>
      <c r="C118" s="110" t="e">
        <f>([1]!obGet([1]!obCall("",$B$24,"getValue",E118))-C$27)/C$16</f>
        <v>#N/A</v>
      </c>
      <c r="D118" s="18" t="e">
        <f>[1]!obCall("calibratedCurves-"&amp;B118,$C$9,"getCloneShifted",[1]!obMake("","String",B118),[1]!obMake("","double",$C$16))</f>
        <v>#N/A</v>
      </c>
      <c r="E118" s="18" t="e">
        <f>[1]!obCall("calibratedModel-"&amp;ROW(),D118,"getModel")</f>
        <v>#N/A</v>
      </c>
      <c r="G118" s="110"/>
      <c r="H118" s="18" t="e">
        <f>[1]!obCall("calibrationProduct-"&amp;ROW(),C$9,"getCalibrationProductForSymbol",[1]!obMake("","String",B118))</f>
        <v>#N/A</v>
      </c>
      <c r="I118" s="114" t="e">
        <f>([1]!obGet([1]!obCall("",$H118,"getValue",E118))-[1]!obGet([1]!obCall("",$H118,"getValue",E$27)))/$C$16</f>
        <v>#N/A</v>
      </c>
      <c r="K118" s="115" t="str">
        <f t="shared" si="4"/>
        <v>discount-USD-OIS-9Y</v>
      </c>
      <c r="L118" s="115" t="e">
        <f t="shared" si="5"/>
        <v>#N/A</v>
      </c>
      <c r="N118" s="98"/>
      <c r="IW118" s="18"/>
      <c r="IX118" s="18"/>
    </row>
    <row r="119" spans="2:258" ht="13.2" customHeight="1" x14ac:dyDescent="0.25">
      <c r="B119" s="41" t="s">
        <v>200</v>
      </c>
      <c r="C119" s="110" t="e">
        <f>([1]!obGet([1]!obCall("",$B$24,"getValue",E119))-C$27)/C$16</f>
        <v>#N/A</v>
      </c>
      <c r="D119" s="18" t="e">
        <f>[1]!obCall("calibratedCurves-"&amp;B119,$C$9,"getCloneShifted",[1]!obMake("","String",B119),[1]!obMake("","double",$C$16))</f>
        <v>#N/A</v>
      </c>
      <c r="E119" s="18" t="e">
        <f>[1]!obCall("calibratedModel-"&amp;ROW(),D119,"getModel")</f>
        <v>#N/A</v>
      </c>
      <c r="G119" s="110"/>
      <c r="H119" s="18" t="e">
        <f>[1]!obCall("calibrationProduct-"&amp;ROW(),C$9,"getCalibrationProductForSymbol",[1]!obMake("","String",B119))</f>
        <v>#N/A</v>
      </c>
      <c r="I119" s="114" t="e">
        <f>([1]!obGet([1]!obCall("",$H119,"getValue",E119))-[1]!obGet([1]!obCall("",$H119,"getValue",E$27)))/$C$16</f>
        <v>#N/A</v>
      </c>
      <c r="K119" s="115" t="str">
        <f t="shared" si="4"/>
        <v>discount-USD-OIS-10Y</v>
      </c>
      <c r="L119" s="115" t="e">
        <f t="shared" si="5"/>
        <v>#N/A</v>
      </c>
      <c r="N119" s="98"/>
      <c r="IW119" s="18"/>
      <c r="IX119" s="18"/>
    </row>
    <row r="120" spans="2:258" ht="13.2" customHeight="1" x14ac:dyDescent="0.25">
      <c r="B120" s="41" t="s">
        <v>321</v>
      </c>
      <c r="C120" s="110" t="e">
        <f>([1]!obGet([1]!obCall("",$B$24,"getValue",E120))-C$27)/C$16</f>
        <v>#N/A</v>
      </c>
      <c r="D120" s="18" t="e">
        <f>[1]!obCall("calibratedCurves-"&amp;B120,$C$9,"getCloneShifted",[1]!obMake("","String",B120),[1]!obMake("","double",$C$16))</f>
        <v>#N/A</v>
      </c>
      <c r="E120" s="18" t="e">
        <f>[1]!obCall("calibratedModel-"&amp;ROW(),D120,"getModel")</f>
        <v>#N/A</v>
      </c>
      <c r="G120" s="110"/>
      <c r="H120" s="18" t="e">
        <f>[1]!obCall("calibrationProduct-"&amp;ROW(),C$9,"getCalibrationProductForSymbol",[1]!obMake("","String",B120))</f>
        <v>#N/A</v>
      </c>
      <c r="I120" s="114" t="e">
        <f>([1]!obGet([1]!obCall("",$H120,"getValue",E120))-[1]!obGet([1]!obCall("",$H120,"getValue",E$27)))/$C$16</f>
        <v>#N/A</v>
      </c>
      <c r="K120" s="115" t="str">
        <f t="shared" si="4"/>
        <v>discount-USD-OIS-12Y</v>
      </c>
      <c r="L120" s="115" t="e">
        <f t="shared" si="5"/>
        <v>#N/A</v>
      </c>
      <c r="N120" s="98"/>
      <c r="IW120" s="18"/>
      <c r="IX120" s="18"/>
    </row>
    <row r="121" spans="2:258" ht="13.2" customHeight="1" x14ac:dyDescent="0.25">
      <c r="B121" s="41" t="s">
        <v>322</v>
      </c>
      <c r="C121" s="110" t="e">
        <f>([1]!obGet([1]!obCall("",$B$24,"getValue",E121))-C$27)/C$16</f>
        <v>#N/A</v>
      </c>
      <c r="D121" s="18" t="e">
        <f>[1]!obCall("calibratedCurves-"&amp;B121,$C$9,"getCloneShifted",[1]!obMake("","String",B121),[1]!obMake("","double",$C$16))</f>
        <v>#N/A</v>
      </c>
      <c r="E121" s="18" t="e">
        <f>[1]!obCall("calibratedModel-"&amp;ROW(),D121,"getModel")</f>
        <v>#N/A</v>
      </c>
      <c r="G121" s="110"/>
      <c r="H121" s="18" t="e">
        <f>[1]!obCall("calibrationProduct-"&amp;ROW(),C$9,"getCalibrationProductForSymbol",[1]!obMake("","String",B121))</f>
        <v>#N/A</v>
      </c>
      <c r="I121" s="114" t="e">
        <f>([1]!obGet([1]!obCall("",$H121,"getValue",E121))-[1]!obGet([1]!obCall("",$H121,"getValue",E$27)))/$C$16</f>
        <v>#N/A</v>
      </c>
      <c r="K121" s="115" t="str">
        <f t="shared" si="4"/>
        <v>discount-USD-OIS-15Y</v>
      </c>
      <c r="L121" s="115" t="e">
        <f t="shared" si="5"/>
        <v>#N/A</v>
      </c>
      <c r="N121" s="98"/>
      <c r="IW121" s="18"/>
      <c r="IX121" s="18"/>
    </row>
    <row r="122" spans="2:258" ht="13.2" customHeight="1" x14ac:dyDescent="0.25">
      <c r="B122" s="41" t="s">
        <v>323</v>
      </c>
      <c r="C122" s="110" t="e">
        <f>([1]!obGet([1]!obCall("",$B$24,"getValue",E122))-C$27)/C$16</f>
        <v>#N/A</v>
      </c>
      <c r="D122" s="18" t="e">
        <f>[1]!obCall("calibratedCurves-"&amp;B122,$C$9,"getCloneShifted",[1]!obMake("","String",B122),[1]!obMake("","double",$C$16))</f>
        <v>#N/A</v>
      </c>
      <c r="E122" s="18" t="e">
        <f>[1]!obCall("calibratedModel-"&amp;ROW(),D122,"getModel")</f>
        <v>#N/A</v>
      </c>
      <c r="G122" s="110"/>
      <c r="H122" s="18" t="e">
        <f>[1]!obCall("calibrationProduct-"&amp;ROW(),C$9,"getCalibrationProductForSymbol",[1]!obMake("","String",B122))</f>
        <v>#N/A</v>
      </c>
      <c r="I122" s="114" t="e">
        <f>([1]!obGet([1]!obCall("",$H122,"getValue",E122))-[1]!obGet([1]!obCall("",$H122,"getValue",E$27)))/$C$16</f>
        <v>#N/A</v>
      </c>
      <c r="K122" s="115" t="str">
        <f t="shared" si="4"/>
        <v>discount-USD-OIS-20Y</v>
      </c>
      <c r="L122" s="115" t="e">
        <f t="shared" si="5"/>
        <v>#N/A</v>
      </c>
      <c r="N122" s="98"/>
      <c r="IW122" s="18"/>
      <c r="IX122" s="18"/>
    </row>
    <row r="123" spans="2:258" ht="13.2" customHeight="1" x14ac:dyDescent="0.25">
      <c r="B123" s="41" t="s">
        <v>324</v>
      </c>
      <c r="C123" s="110" t="e">
        <f>([1]!obGet([1]!obCall("",$B$24,"getValue",E123))-C$27)/C$16</f>
        <v>#N/A</v>
      </c>
      <c r="D123" s="18" t="e">
        <f>[1]!obCall("calibratedCurves-"&amp;B123,$C$9,"getCloneShifted",[1]!obMake("","String",B123),[1]!obMake("","double",$C$16))</f>
        <v>#N/A</v>
      </c>
      <c r="E123" s="18" t="e">
        <f>[1]!obCall("calibratedModel-"&amp;ROW(),D123,"getModel")</f>
        <v>#N/A</v>
      </c>
      <c r="G123" s="110"/>
      <c r="H123" s="18" t="e">
        <f>[1]!obCall("calibrationProduct-"&amp;ROW(),C$9,"getCalibrationProductForSymbol",[1]!obMake("","String",B123))</f>
        <v>#N/A</v>
      </c>
      <c r="I123" s="114" t="e">
        <f>([1]!obGet([1]!obCall("",$H123,"getValue",E123))-[1]!obGet([1]!obCall("",$H123,"getValue",E$27)))/$C$16</f>
        <v>#N/A</v>
      </c>
      <c r="K123" s="115" t="str">
        <f t="shared" si="4"/>
        <v>discount-USD-OIS-25Y</v>
      </c>
      <c r="L123" s="115" t="e">
        <f t="shared" si="5"/>
        <v>#N/A</v>
      </c>
      <c r="N123" s="98"/>
      <c r="IW123" s="18"/>
      <c r="IX123" s="18"/>
    </row>
    <row r="124" spans="2:258" ht="13.2" customHeight="1" x14ac:dyDescent="0.25">
      <c r="B124" s="41" t="s">
        <v>325</v>
      </c>
      <c r="C124" s="110" t="e">
        <f>([1]!obGet([1]!obCall("",$B$24,"getValue",E124))-C$27)/C$16</f>
        <v>#N/A</v>
      </c>
      <c r="D124" s="18" t="e">
        <f>[1]!obCall("calibratedCurves-"&amp;B124,$C$9,"getCloneShifted",[1]!obMake("","String",B124),[1]!obMake("","double",$C$16))</f>
        <v>#N/A</v>
      </c>
      <c r="E124" s="18" t="e">
        <f>[1]!obCall("calibratedModel-"&amp;ROW(),D124,"getModel")</f>
        <v>#N/A</v>
      </c>
      <c r="G124" s="110"/>
      <c r="H124" s="18" t="e">
        <f>[1]!obCall("calibrationProduct-"&amp;ROW(),C$9,"getCalibrationProductForSymbol",[1]!obMake("","String",B124))</f>
        <v>#N/A</v>
      </c>
      <c r="I124" s="114" t="e">
        <f>([1]!obGet([1]!obCall("",$H124,"getValue",E124))-[1]!obGet([1]!obCall("",$H124,"getValue",E$27)))/$C$16</f>
        <v>#N/A</v>
      </c>
      <c r="K124" s="115" t="str">
        <f t="shared" ref="K124:K155" si="6">B124</f>
        <v>discount-USD-OIS-30Y</v>
      </c>
      <c r="L124" s="115" t="e">
        <f t="shared" ref="L124:L155" si="7">C124/I124</f>
        <v>#N/A</v>
      </c>
      <c r="N124" s="98"/>
      <c r="IW124" s="18"/>
      <c r="IX124" s="18"/>
    </row>
    <row r="125" spans="2:258" ht="13.2" customHeight="1" x14ac:dyDescent="0.25">
      <c r="B125" s="41" t="s">
        <v>326</v>
      </c>
      <c r="C125" s="110" t="e">
        <f>([1]!obGet([1]!obCall("",$B$24,"getValue",E125))-C$27)/C$16</f>
        <v>#N/A</v>
      </c>
      <c r="D125" s="18" t="e">
        <f>[1]!obCall("calibratedCurves-"&amp;B125,$C$9,"getCloneShifted",[1]!obMake("","String",B125),[1]!obMake("","double",$C$16))</f>
        <v>#N/A</v>
      </c>
      <c r="E125" s="18" t="e">
        <f>[1]!obCall("calibratedModel-"&amp;ROW(),D125,"getModel")</f>
        <v>#N/A</v>
      </c>
      <c r="G125" s="110"/>
      <c r="H125" s="18" t="e">
        <f>[1]!obCall("calibrationProduct-"&amp;ROW(),C$9,"getCalibrationProductForSymbol",[1]!obMake("","String",B125))</f>
        <v>#N/A</v>
      </c>
      <c r="I125" s="114" t="e">
        <f>([1]!obGet([1]!obCall("",$H125,"getValue",E125))-[1]!obGet([1]!obCall("",$H125,"getValue",E$27)))/$C$16</f>
        <v>#N/A</v>
      </c>
      <c r="K125" s="115" t="str">
        <f t="shared" si="6"/>
        <v>discount-USD-OIS-40Y</v>
      </c>
      <c r="L125" s="115" t="e">
        <f t="shared" si="7"/>
        <v>#N/A</v>
      </c>
      <c r="N125" s="98"/>
      <c r="IW125" s="18"/>
      <c r="IX125" s="18"/>
    </row>
    <row r="126" spans="2:258" ht="13.2" customHeight="1" x14ac:dyDescent="0.25">
      <c r="B126" s="41" t="s">
        <v>327</v>
      </c>
      <c r="C126" s="110" t="e">
        <f>([1]!obGet([1]!obCall("",$B$24,"getValue",E126))-C$27)/C$16</f>
        <v>#N/A</v>
      </c>
      <c r="D126" s="18" t="e">
        <f>[1]!obCall("calibratedCurves-"&amp;B126,$C$9,"getCloneShifted",[1]!obMake("","String",B126),[1]!obMake("","double",$C$16))</f>
        <v>#N/A</v>
      </c>
      <c r="E126" s="18" t="e">
        <f>[1]!obCall("calibratedModel-"&amp;ROW(),D126,"getModel")</f>
        <v>#N/A</v>
      </c>
      <c r="G126" s="110"/>
      <c r="H126" s="18" t="e">
        <f>[1]!obCall("calibrationProduct-"&amp;ROW(),C$9,"getCalibrationProductForSymbol",[1]!obMake("","String",B126))</f>
        <v>#N/A</v>
      </c>
      <c r="I126" s="114" t="e">
        <f>([1]!obGet([1]!obCall("",$H126,"getValue",E126))-[1]!obGet([1]!obCall("",$H126,"getValue",E$27)))/$C$16</f>
        <v>#N/A</v>
      </c>
      <c r="K126" s="115" t="str">
        <f t="shared" si="6"/>
        <v>discount-USD-OIS-50Y</v>
      </c>
      <c r="L126" s="115" t="e">
        <f t="shared" si="7"/>
        <v>#N/A</v>
      </c>
      <c r="N126" s="98"/>
      <c r="IW126" s="18"/>
      <c r="IX126" s="18"/>
    </row>
    <row r="127" spans="2:258" ht="13.2" customHeight="1" x14ac:dyDescent="0.25">
      <c r="B127" s="41" t="s">
        <v>328</v>
      </c>
      <c r="C127" s="110" t="e">
        <f>([1]!obGet([1]!obCall("",$B$24,"getValue",E127))-C$27)/C$16</f>
        <v>#N/A</v>
      </c>
      <c r="D127" s="18" t="e">
        <f>[1]!obCall("calibratedCurves-"&amp;B127,$C$9,"getCloneShifted",[1]!obMake("","String",B127),[1]!obMake("","double",$C$16))</f>
        <v>#N/A</v>
      </c>
      <c r="E127" s="18" t="e">
        <f>[1]!obCall("calibratedModel-"&amp;ROW(),D127,"getModel")</f>
        <v>#N/A</v>
      </c>
      <c r="G127" s="110"/>
      <c r="H127" s="18" t="e">
        <f>[1]!obCall("calibrationProduct-"&amp;ROW(),C$9,"getCalibrationProductForSymbol",[1]!obMake("","String",B127))</f>
        <v>#N/A</v>
      </c>
      <c r="I127" s="114" t="e">
        <f>([1]!obGet([1]!obCall("",$H127,"getValue",E127))-[1]!obGet([1]!obCall("",$H127,"getValue",E$27)))/$C$16</f>
        <v>#N/A</v>
      </c>
      <c r="K127" s="115" t="str">
        <f t="shared" si="6"/>
        <v>forward-USD-3M-1Y</v>
      </c>
      <c r="L127" s="115" t="e">
        <f t="shared" si="7"/>
        <v>#N/A</v>
      </c>
      <c r="N127" s="98"/>
      <c r="IW127" s="18"/>
      <c r="IX127" s="18"/>
    </row>
    <row r="128" spans="2:258" ht="13.2" customHeight="1" x14ac:dyDescent="0.25">
      <c r="B128" s="41" t="s">
        <v>329</v>
      </c>
      <c r="C128" s="110" t="e">
        <f>([1]!obGet([1]!obCall("",$B$24,"getValue",E128))-C$27)/C$16</f>
        <v>#N/A</v>
      </c>
      <c r="D128" s="18" t="e">
        <f>[1]!obCall("calibratedCurves-"&amp;B128,$C$9,"getCloneShifted",[1]!obMake("","String",B128),[1]!obMake("","double",$C$16))</f>
        <v>#N/A</v>
      </c>
      <c r="E128" s="18" t="e">
        <f>[1]!obCall("calibratedModel-"&amp;ROW(),D128,"getModel")</f>
        <v>#N/A</v>
      </c>
      <c r="G128" s="110"/>
      <c r="H128" s="18" t="e">
        <f>[1]!obCall("calibrationProduct-"&amp;ROW(),C$9,"getCalibrationProductForSymbol",[1]!obMake("","String",B128))</f>
        <v>#N/A</v>
      </c>
      <c r="I128" s="114" t="e">
        <f>([1]!obGet([1]!obCall("",$H128,"getValue",E128))-[1]!obGet([1]!obCall("",$H128,"getValue",E$27)))/$C$16</f>
        <v>#N/A</v>
      </c>
      <c r="K128" s="115" t="str">
        <f t="shared" si="6"/>
        <v>forward-USD-3M-2Y</v>
      </c>
      <c r="L128" s="115" t="e">
        <f t="shared" si="7"/>
        <v>#N/A</v>
      </c>
      <c r="N128" s="98"/>
      <c r="IW128" s="18"/>
      <c r="IX128" s="18"/>
    </row>
    <row r="129" spans="2:258" ht="13.2" customHeight="1" x14ac:dyDescent="0.25">
      <c r="B129" s="41" t="s">
        <v>330</v>
      </c>
      <c r="C129" s="110" t="e">
        <f>([1]!obGet([1]!obCall("",$B$24,"getValue",E129))-C$27)/C$16</f>
        <v>#N/A</v>
      </c>
      <c r="D129" s="18" t="e">
        <f>[1]!obCall("calibratedCurves-"&amp;B129,$C$9,"getCloneShifted",[1]!obMake("","String",B129),[1]!obMake("","double",$C$16))</f>
        <v>#N/A</v>
      </c>
      <c r="E129" s="18" t="e">
        <f>[1]!obCall("calibratedModel-"&amp;ROW(),D129,"getModel")</f>
        <v>#N/A</v>
      </c>
      <c r="G129" s="110"/>
      <c r="H129" s="18" t="e">
        <f>[1]!obCall("calibrationProduct-"&amp;ROW(),C$9,"getCalibrationProductForSymbol",[1]!obMake("","String",B129))</f>
        <v>#N/A</v>
      </c>
      <c r="I129" s="114" t="e">
        <f>([1]!obGet([1]!obCall("",$H129,"getValue",E129))-[1]!obGet([1]!obCall("",$H129,"getValue",E$27)))/$C$16</f>
        <v>#N/A</v>
      </c>
      <c r="K129" s="115" t="str">
        <f t="shared" si="6"/>
        <v>forward-USD-3M-3Y</v>
      </c>
      <c r="L129" s="115" t="e">
        <f t="shared" si="7"/>
        <v>#N/A</v>
      </c>
      <c r="N129" s="98"/>
      <c r="IW129" s="18"/>
      <c r="IX129" s="18"/>
    </row>
    <row r="130" spans="2:258" ht="13.2" customHeight="1" x14ac:dyDescent="0.25">
      <c r="B130" s="41" t="s">
        <v>331</v>
      </c>
      <c r="C130" s="110" t="e">
        <f>([1]!obGet([1]!obCall("",$B$24,"getValue",E130))-C$27)/C$16</f>
        <v>#N/A</v>
      </c>
      <c r="D130" s="18" t="e">
        <f>[1]!obCall("calibratedCurves-"&amp;B130,$C$9,"getCloneShifted",[1]!obMake("","String",B130),[1]!obMake("","double",$C$16))</f>
        <v>#N/A</v>
      </c>
      <c r="E130" s="18" t="e">
        <f>[1]!obCall("calibratedModel-"&amp;ROW(),D130,"getModel")</f>
        <v>#N/A</v>
      </c>
      <c r="G130" s="110"/>
      <c r="H130" s="18" t="e">
        <f>[1]!obCall("calibrationProduct-"&amp;ROW(),C$9,"getCalibrationProductForSymbol",[1]!obMake("","String",B130))</f>
        <v>#N/A</v>
      </c>
      <c r="I130" s="114" t="e">
        <f>([1]!obGet([1]!obCall("",$H130,"getValue",E130))-[1]!obGet([1]!obCall("",$H130,"getValue",E$27)))/$C$16</f>
        <v>#N/A</v>
      </c>
      <c r="K130" s="115" t="str">
        <f t="shared" si="6"/>
        <v>forward-USD-3M-4Y</v>
      </c>
      <c r="L130" s="115" t="e">
        <f t="shared" si="7"/>
        <v>#N/A</v>
      </c>
      <c r="N130" s="98"/>
      <c r="IW130" s="18"/>
      <c r="IX130" s="18"/>
    </row>
    <row r="131" spans="2:258" ht="13.2" customHeight="1" x14ac:dyDescent="0.25">
      <c r="B131" s="41" t="s">
        <v>332</v>
      </c>
      <c r="C131" s="110" t="e">
        <f>([1]!obGet([1]!obCall("",$B$24,"getValue",E131))-C$27)/C$16</f>
        <v>#N/A</v>
      </c>
      <c r="D131" s="18" t="e">
        <f>[1]!obCall("calibratedCurves-"&amp;B131,$C$9,"getCloneShifted",[1]!obMake("","String",B131),[1]!obMake("","double",$C$16))</f>
        <v>#N/A</v>
      </c>
      <c r="E131" s="18" t="e">
        <f>[1]!obCall("calibratedModel-"&amp;ROW(),D131,"getModel")</f>
        <v>#N/A</v>
      </c>
      <c r="G131" s="110"/>
      <c r="H131" s="18" t="e">
        <f>[1]!obCall("calibrationProduct-"&amp;ROW(),C$9,"getCalibrationProductForSymbol",[1]!obMake("","String",B131))</f>
        <v>#N/A</v>
      </c>
      <c r="I131" s="114" t="e">
        <f>([1]!obGet([1]!obCall("",$H131,"getValue",E131))-[1]!obGet([1]!obCall("",$H131,"getValue",E$27)))/$C$16</f>
        <v>#N/A</v>
      </c>
      <c r="K131" s="115" t="str">
        <f t="shared" si="6"/>
        <v>forward-USD-3M-5Y</v>
      </c>
      <c r="L131" s="115" t="e">
        <f t="shared" si="7"/>
        <v>#N/A</v>
      </c>
      <c r="N131" s="98"/>
      <c r="IW131" s="18"/>
      <c r="IX131" s="18"/>
    </row>
    <row r="132" spans="2:258" ht="13.2" customHeight="1" x14ac:dyDescent="0.25">
      <c r="B132" s="41" t="s">
        <v>333</v>
      </c>
      <c r="C132" s="110" t="e">
        <f>([1]!obGet([1]!obCall("",$B$24,"getValue",E132))-C$27)/C$16</f>
        <v>#N/A</v>
      </c>
      <c r="D132" s="18" t="e">
        <f>[1]!obCall("calibratedCurves-"&amp;B132,$C$9,"getCloneShifted",[1]!obMake("","String",B132),[1]!obMake("","double",$C$16))</f>
        <v>#N/A</v>
      </c>
      <c r="E132" s="18" t="e">
        <f>[1]!obCall("calibratedModel-"&amp;ROW(),D132,"getModel")</f>
        <v>#N/A</v>
      </c>
      <c r="G132" s="110"/>
      <c r="H132" s="18" t="e">
        <f>[1]!obCall("calibrationProduct-"&amp;ROW(),C$9,"getCalibrationProductForSymbol",[1]!obMake("","String",B132))</f>
        <v>#N/A</v>
      </c>
      <c r="I132" s="114" t="e">
        <f>([1]!obGet([1]!obCall("",$H132,"getValue",E132))-[1]!obGet([1]!obCall("",$H132,"getValue",E$27)))/$C$16</f>
        <v>#N/A</v>
      </c>
      <c r="K132" s="115" t="str">
        <f t="shared" si="6"/>
        <v>forward-USD-3M-6Y</v>
      </c>
      <c r="L132" s="115" t="e">
        <f t="shared" si="7"/>
        <v>#N/A</v>
      </c>
      <c r="N132" s="98"/>
      <c r="IW132" s="18"/>
      <c r="IX132" s="18"/>
    </row>
    <row r="133" spans="2:258" ht="13.2" customHeight="1" x14ac:dyDescent="0.25">
      <c r="B133" s="41" t="s">
        <v>334</v>
      </c>
      <c r="C133" s="110" t="e">
        <f>([1]!obGet([1]!obCall("",$B$24,"getValue",E133))-C$27)/C$16</f>
        <v>#N/A</v>
      </c>
      <c r="D133" s="18" t="e">
        <f>[1]!obCall("calibratedCurves-"&amp;B133,$C$9,"getCloneShifted",[1]!obMake("","String",B133),[1]!obMake("","double",$C$16))</f>
        <v>#N/A</v>
      </c>
      <c r="E133" s="18" t="e">
        <f>[1]!obCall("calibratedModel-"&amp;ROW(),D133,"getModel")</f>
        <v>#N/A</v>
      </c>
      <c r="G133" s="110"/>
      <c r="H133" s="18" t="e">
        <f>[1]!obCall("calibrationProduct-"&amp;ROW(),C$9,"getCalibrationProductForSymbol",[1]!obMake("","String",B133))</f>
        <v>#N/A</v>
      </c>
      <c r="I133" s="114" t="e">
        <f>([1]!obGet([1]!obCall("",$H133,"getValue",E133))-[1]!obGet([1]!obCall("",$H133,"getValue",E$27)))/$C$16</f>
        <v>#N/A</v>
      </c>
      <c r="K133" s="115" t="str">
        <f t="shared" si="6"/>
        <v>forward-USD-3M-7Y</v>
      </c>
      <c r="L133" s="115" t="e">
        <f t="shared" si="7"/>
        <v>#N/A</v>
      </c>
      <c r="N133" s="98"/>
      <c r="IW133" s="18"/>
      <c r="IX133" s="18"/>
    </row>
    <row r="134" spans="2:258" ht="13.2" customHeight="1" x14ac:dyDescent="0.25">
      <c r="B134" s="41" t="s">
        <v>335</v>
      </c>
      <c r="C134" s="110" t="e">
        <f>([1]!obGet([1]!obCall("",$B$24,"getValue",E134))-C$27)/C$16</f>
        <v>#N/A</v>
      </c>
      <c r="D134" s="18" t="e">
        <f>[1]!obCall("calibratedCurves-"&amp;B134,$C$9,"getCloneShifted",[1]!obMake("","String",B134),[1]!obMake("","double",$C$16))</f>
        <v>#N/A</v>
      </c>
      <c r="E134" s="18" t="e">
        <f>[1]!obCall("calibratedModel-"&amp;ROW(),D134,"getModel")</f>
        <v>#N/A</v>
      </c>
      <c r="G134" s="110"/>
      <c r="H134" s="18" t="e">
        <f>[1]!obCall("calibrationProduct-"&amp;ROW(),C$9,"getCalibrationProductForSymbol",[1]!obMake("","String",B134))</f>
        <v>#N/A</v>
      </c>
      <c r="I134" s="114" t="e">
        <f>([1]!obGet([1]!obCall("",$H134,"getValue",E134))-[1]!obGet([1]!obCall("",$H134,"getValue",E$27)))/$C$16</f>
        <v>#N/A</v>
      </c>
      <c r="K134" s="115" t="str">
        <f t="shared" si="6"/>
        <v>forward-USD-3M-8Y</v>
      </c>
      <c r="L134" s="115" t="e">
        <f t="shared" si="7"/>
        <v>#N/A</v>
      </c>
      <c r="N134" s="98"/>
      <c r="IW134" s="18"/>
      <c r="IX134" s="18"/>
    </row>
    <row r="135" spans="2:258" ht="13.2" customHeight="1" x14ac:dyDescent="0.25">
      <c r="B135" s="41" t="s">
        <v>336</v>
      </c>
      <c r="C135" s="110" t="e">
        <f>([1]!obGet([1]!obCall("",$B$24,"getValue",E135))-C$27)/C$16</f>
        <v>#N/A</v>
      </c>
      <c r="D135" s="18" t="e">
        <f>[1]!obCall("calibratedCurves-"&amp;B135,$C$9,"getCloneShifted",[1]!obMake("","String",B135),[1]!obMake("","double",$C$16))</f>
        <v>#N/A</v>
      </c>
      <c r="E135" s="18" t="e">
        <f>[1]!obCall("calibratedModel-"&amp;ROW(),D135,"getModel")</f>
        <v>#N/A</v>
      </c>
      <c r="G135" s="110"/>
      <c r="H135" s="18" t="e">
        <f>[1]!obCall("calibrationProduct-"&amp;ROW(),C$9,"getCalibrationProductForSymbol",[1]!obMake("","String",B135))</f>
        <v>#N/A</v>
      </c>
      <c r="I135" s="114" t="e">
        <f>([1]!obGet([1]!obCall("",$H135,"getValue",E135))-[1]!obGet([1]!obCall("",$H135,"getValue",E$27)))/$C$16</f>
        <v>#N/A</v>
      </c>
      <c r="K135" s="115" t="str">
        <f t="shared" si="6"/>
        <v>forward-USD-3M-9Y</v>
      </c>
      <c r="L135" s="115" t="e">
        <f t="shared" si="7"/>
        <v>#N/A</v>
      </c>
      <c r="N135" s="98"/>
      <c r="IW135" s="18"/>
      <c r="IX135" s="18"/>
    </row>
    <row r="136" spans="2:258" ht="13.2" customHeight="1" x14ac:dyDescent="0.25">
      <c r="B136" s="41" t="s">
        <v>198</v>
      </c>
      <c r="C136" s="110" t="e">
        <f>([1]!obGet([1]!obCall("",$B$24,"getValue",E136))-C$27)/C$16</f>
        <v>#N/A</v>
      </c>
      <c r="D136" s="18" t="e">
        <f>[1]!obCall("calibratedCurves-"&amp;B136,$C$9,"getCloneShifted",[1]!obMake("","String",B136),[1]!obMake("","double",$C$16))</f>
        <v>#N/A</v>
      </c>
      <c r="E136" s="18" t="e">
        <f>[1]!obCall("calibratedModel-"&amp;ROW(),D136,"getModel")</f>
        <v>#N/A</v>
      </c>
      <c r="G136" s="110"/>
      <c r="H136" s="18" t="e">
        <f>[1]!obCall("calibrationProduct-"&amp;ROW(),C$9,"getCalibrationProductForSymbol",[1]!obMake("","String",B136))</f>
        <v>#N/A</v>
      </c>
      <c r="I136" s="114" t="e">
        <f>([1]!obGet([1]!obCall("",$H136,"getValue",E136))-[1]!obGet([1]!obCall("",$H136,"getValue",E$27)))/$C$16</f>
        <v>#N/A</v>
      </c>
      <c r="K136" s="115" t="str">
        <f t="shared" si="6"/>
        <v>forward-USD-3M-10Y</v>
      </c>
      <c r="L136" s="115" t="e">
        <f t="shared" si="7"/>
        <v>#N/A</v>
      </c>
      <c r="N136" s="98"/>
      <c r="IW136" s="18"/>
      <c r="IX136" s="18"/>
    </row>
    <row r="137" spans="2:258" ht="13.2" customHeight="1" x14ac:dyDescent="0.25">
      <c r="B137" s="41" t="s">
        <v>337</v>
      </c>
      <c r="C137" s="110" t="e">
        <f>([1]!obGet([1]!obCall("",$B$24,"getValue",E137))-C$27)/C$16</f>
        <v>#N/A</v>
      </c>
      <c r="D137" s="18" t="e">
        <f>[1]!obCall("calibratedCurves-"&amp;B137,$C$9,"getCloneShifted",[1]!obMake("","String",B137),[1]!obMake("","double",$C$16))</f>
        <v>#N/A</v>
      </c>
      <c r="E137" s="18" t="e">
        <f>[1]!obCall("calibratedModel-"&amp;ROW(),D137,"getModel")</f>
        <v>#N/A</v>
      </c>
      <c r="G137" s="110"/>
      <c r="H137" s="18" t="e">
        <f>[1]!obCall("calibrationProduct-"&amp;ROW(),C$9,"getCalibrationProductForSymbol",[1]!obMake("","String",B137))</f>
        <v>#N/A</v>
      </c>
      <c r="I137" s="114" t="e">
        <f>([1]!obGet([1]!obCall("",$H137,"getValue",E137))-[1]!obGet([1]!obCall("",$H137,"getValue",E$27)))/$C$16</f>
        <v>#N/A</v>
      </c>
      <c r="K137" s="115" t="str">
        <f t="shared" si="6"/>
        <v>forward-USD-3M-12Y</v>
      </c>
      <c r="L137" s="115" t="e">
        <f t="shared" si="7"/>
        <v>#N/A</v>
      </c>
      <c r="N137" s="98"/>
      <c r="IW137" s="18"/>
      <c r="IX137" s="18"/>
    </row>
    <row r="138" spans="2:258" ht="13.2" customHeight="1" x14ac:dyDescent="0.25">
      <c r="B138" s="41" t="s">
        <v>338</v>
      </c>
      <c r="C138" s="110" t="e">
        <f>([1]!obGet([1]!obCall("",$B$24,"getValue",E138))-C$27)/C$16</f>
        <v>#N/A</v>
      </c>
      <c r="D138" s="18" t="e">
        <f>[1]!obCall("calibratedCurves-"&amp;B138,$C$9,"getCloneShifted",[1]!obMake("","String",B138),[1]!obMake("","double",$C$16))</f>
        <v>#N/A</v>
      </c>
      <c r="E138" s="18" t="e">
        <f>[1]!obCall("calibratedModel-"&amp;ROW(),D138,"getModel")</f>
        <v>#N/A</v>
      </c>
      <c r="G138" s="110"/>
      <c r="H138" s="18" t="e">
        <f>[1]!obCall("calibrationProduct-"&amp;ROW(),C$9,"getCalibrationProductForSymbol",[1]!obMake("","String",B138))</f>
        <v>#N/A</v>
      </c>
      <c r="I138" s="114" t="e">
        <f>([1]!obGet([1]!obCall("",$H138,"getValue",E138))-[1]!obGet([1]!obCall("",$H138,"getValue",E$27)))/$C$16</f>
        <v>#N/A</v>
      </c>
      <c r="K138" s="115" t="str">
        <f t="shared" si="6"/>
        <v>forward-USD-3M-15Y</v>
      </c>
      <c r="L138" s="115" t="e">
        <f t="shared" si="7"/>
        <v>#N/A</v>
      </c>
      <c r="N138" s="98"/>
      <c r="IW138" s="18"/>
      <c r="IX138" s="18"/>
    </row>
    <row r="139" spans="2:258" ht="13.2" customHeight="1" x14ac:dyDescent="0.25">
      <c r="B139" s="41" t="s">
        <v>339</v>
      </c>
      <c r="C139" s="110" t="e">
        <f>([1]!obGet([1]!obCall("",$B$24,"getValue",E139))-C$27)/C$16</f>
        <v>#N/A</v>
      </c>
      <c r="D139" s="18" t="e">
        <f>[1]!obCall("calibratedCurves-"&amp;B139,$C$9,"getCloneShifted",[1]!obMake("","String",B139),[1]!obMake("","double",$C$16))</f>
        <v>#N/A</v>
      </c>
      <c r="E139" s="18" t="e">
        <f>[1]!obCall("calibratedModel-"&amp;ROW(),D139,"getModel")</f>
        <v>#N/A</v>
      </c>
      <c r="G139" s="110"/>
      <c r="H139" s="18" t="e">
        <f>[1]!obCall("calibrationProduct-"&amp;ROW(),C$9,"getCalibrationProductForSymbol",[1]!obMake("","String",B139))</f>
        <v>#N/A</v>
      </c>
      <c r="I139" s="114" t="e">
        <f>([1]!obGet([1]!obCall("",$H139,"getValue",E139))-[1]!obGet([1]!obCall("",$H139,"getValue",E$27)))/$C$16</f>
        <v>#N/A</v>
      </c>
      <c r="K139" s="115" t="str">
        <f t="shared" si="6"/>
        <v>forward-USD-3M-20Y</v>
      </c>
      <c r="L139" s="115" t="e">
        <f t="shared" si="7"/>
        <v>#N/A</v>
      </c>
      <c r="N139" s="98"/>
      <c r="IW139" s="18"/>
      <c r="IX139" s="18"/>
    </row>
    <row r="140" spans="2:258" ht="13.2" customHeight="1" x14ac:dyDescent="0.25">
      <c r="B140" s="41" t="s">
        <v>340</v>
      </c>
      <c r="C140" s="110" t="e">
        <f>([1]!obGet([1]!obCall("",$B$24,"getValue",E140))-C$27)/C$16</f>
        <v>#N/A</v>
      </c>
      <c r="D140" s="18" t="e">
        <f>[1]!obCall("calibratedCurves-"&amp;B140,$C$9,"getCloneShifted",[1]!obMake("","String",B140),[1]!obMake("","double",$C$16))</f>
        <v>#N/A</v>
      </c>
      <c r="E140" s="18" t="e">
        <f>[1]!obCall("calibratedModel-"&amp;ROW(),D140,"getModel")</f>
        <v>#N/A</v>
      </c>
      <c r="G140" s="110"/>
      <c r="H140" s="18" t="e">
        <f>[1]!obCall("calibrationProduct-"&amp;ROW(),C$9,"getCalibrationProductForSymbol",[1]!obMake("","String",B140))</f>
        <v>#N/A</v>
      </c>
      <c r="I140" s="114" t="e">
        <f>([1]!obGet([1]!obCall("",$H140,"getValue",E140))-[1]!obGet([1]!obCall("",$H140,"getValue",E$27)))/$C$16</f>
        <v>#N/A</v>
      </c>
      <c r="K140" s="115" t="str">
        <f t="shared" si="6"/>
        <v>forward-USD-3M-25Y</v>
      </c>
      <c r="L140" s="115" t="e">
        <f t="shared" si="7"/>
        <v>#N/A</v>
      </c>
      <c r="N140" s="98"/>
      <c r="IW140" s="18"/>
      <c r="IX140" s="18"/>
    </row>
    <row r="141" spans="2:258" ht="13.2" customHeight="1" x14ac:dyDescent="0.25">
      <c r="B141" s="41" t="s">
        <v>341</v>
      </c>
      <c r="C141" s="110" t="e">
        <f>([1]!obGet([1]!obCall("",$B$24,"getValue",E141))-C$27)/C$16</f>
        <v>#N/A</v>
      </c>
      <c r="D141" s="18" t="e">
        <f>[1]!obCall("calibratedCurves-"&amp;B141,$C$9,"getCloneShifted",[1]!obMake("","String",B141),[1]!obMake("","double",$C$16))</f>
        <v>#N/A</v>
      </c>
      <c r="E141" s="18" t="e">
        <f>[1]!obCall("calibratedModel-"&amp;ROW(),D141,"getModel")</f>
        <v>#N/A</v>
      </c>
      <c r="G141" s="110"/>
      <c r="H141" s="18" t="e">
        <f>[1]!obCall("calibrationProduct-"&amp;ROW(),C$9,"getCalibrationProductForSymbol",[1]!obMake("","String",B141))</f>
        <v>#N/A</v>
      </c>
      <c r="I141" s="114" t="e">
        <f>([1]!obGet([1]!obCall("",$H141,"getValue",E141))-[1]!obGet([1]!obCall("",$H141,"getValue",E$27)))/$C$16</f>
        <v>#N/A</v>
      </c>
      <c r="K141" s="115" t="str">
        <f t="shared" si="6"/>
        <v>forward-USD-3M-30Y</v>
      </c>
      <c r="L141" s="115" t="e">
        <f t="shared" si="7"/>
        <v>#N/A</v>
      </c>
      <c r="N141" s="98"/>
      <c r="IW141" s="18"/>
      <c r="IX141" s="18"/>
    </row>
    <row r="142" spans="2:258" ht="13.2" customHeight="1" x14ac:dyDescent="0.25">
      <c r="B142" s="41" t="s">
        <v>342</v>
      </c>
      <c r="C142" s="110" t="e">
        <f>([1]!obGet([1]!obCall("",$B$24,"getValue",E142))-C$27)/C$16</f>
        <v>#N/A</v>
      </c>
      <c r="D142" s="18" t="e">
        <f>[1]!obCall("calibratedCurves-"&amp;B142,$C$9,"getCloneShifted",[1]!obMake("","String",B142),[1]!obMake("","double",$C$16))</f>
        <v>#N/A</v>
      </c>
      <c r="E142" s="18" t="e">
        <f>[1]!obCall("calibratedModel-"&amp;ROW(),D142,"getModel")</f>
        <v>#N/A</v>
      </c>
      <c r="G142" s="110"/>
      <c r="H142" s="18" t="e">
        <f>[1]!obCall("calibrationProduct-"&amp;ROW(),C$9,"getCalibrationProductForSymbol",[1]!obMake("","String",B142))</f>
        <v>#N/A</v>
      </c>
      <c r="I142" s="114" t="e">
        <f>([1]!obGet([1]!obCall("",$H142,"getValue",E142))-[1]!obGet([1]!obCall("",$H142,"getValue",E$27)))/$C$16</f>
        <v>#N/A</v>
      </c>
      <c r="K142" s="115" t="str">
        <f t="shared" si="6"/>
        <v>forward-USD-3M-40Y</v>
      </c>
      <c r="L142" s="115" t="e">
        <f t="shared" si="7"/>
        <v>#N/A</v>
      </c>
      <c r="N142" s="98"/>
      <c r="IW142" s="18"/>
      <c r="IX142" s="18"/>
    </row>
    <row r="143" spans="2:258" ht="13.2" customHeight="1" x14ac:dyDescent="0.25">
      <c r="B143" s="41" t="s">
        <v>343</v>
      </c>
      <c r="C143" s="110" t="e">
        <f>([1]!obGet([1]!obCall("",$B$24,"getValue",E143))-C$27)/C$16</f>
        <v>#N/A</v>
      </c>
      <c r="D143" s="18" t="e">
        <f>[1]!obCall("calibratedCurves-"&amp;B143,$C$9,"getCloneShifted",[1]!obMake("","String",B143),[1]!obMake("","double",$C$16))</f>
        <v>#N/A</v>
      </c>
      <c r="E143" s="18" t="e">
        <f>[1]!obCall("calibratedModel-"&amp;ROW(),D143,"getModel")</f>
        <v>#N/A</v>
      </c>
      <c r="G143" s="110"/>
      <c r="H143" s="18" t="e">
        <f>[1]!obCall("calibrationProduct-"&amp;ROW(),C$9,"getCalibrationProductForSymbol",[1]!obMake("","String",B143))</f>
        <v>#N/A</v>
      </c>
      <c r="I143" s="114" t="e">
        <f>([1]!obGet([1]!obCall("",$H143,"getValue",E143))-[1]!obGet([1]!obCall("",$H143,"getValue",E$27)))/$C$16</f>
        <v>#N/A</v>
      </c>
      <c r="K143" s="115" t="str">
        <f t="shared" si="6"/>
        <v>forward-USD-3M-50Y</v>
      </c>
      <c r="L143" s="115" t="e">
        <f t="shared" si="7"/>
        <v>#N/A</v>
      </c>
      <c r="N143" s="98"/>
      <c r="IW143" s="18"/>
      <c r="IX143" s="18"/>
    </row>
    <row r="144" spans="2:258" ht="13.2" customHeight="1" x14ac:dyDescent="0.25">
      <c r="B144" s="41" t="s">
        <v>344</v>
      </c>
      <c r="C144" s="110" t="e">
        <f>([1]!obGet([1]!obCall("",$B$24,"getValue",E144))-C$27)/C$16</f>
        <v>#N/A</v>
      </c>
      <c r="D144" s="18" t="e">
        <f>[1]!obCall("calibratedCurves-"&amp;B144,$C$9,"getCloneShifted",[1]!obMake("","String",B144),[1]!obMake("","double",$C$16))</f>
        <v>#N/A</v>
      </c>
      <c r="E144" s="18" t="e">
        <f>[1]!obCall("calibratedModel-"&amp;ROW(),D144,"getModel")</f>
        <v>#N/A</v>
      </c>
      <c r="G144" s="110"/>
      <c r="H144" s="18" t="e">
        <f>[1]!obCall("calibrationProduct-"&amp;ROW(),C$9,"getCalibrationProductForSymbol",[1]!obMake("","String",B144))</f>
        <v>#N/A</v>
      </c>
      <c r="I144" s="114" t="e">
        <f>([1]!obGet([1]!obCall("",$H144,"getValue",E144))-[1]!obGet([1]!obCall("",$H144,"getValue",E$27)))/$C$16</f>
        <v>#N/A</v>
      </c>
      <c r="K144" s="115" t="str">
        <f t="shared" si="6"/>
        <v>discount-EUR-USD-OIS-1Y</v>
      </c>
      <c r="L144" s="115" t="e">
        <f t="shared" si="7"/>
        <v>#N/A</v>
      </c>
      <c r="N144" s="98"/>
      <c r="IW144" s="18"/>
      <c r="IX144" s="18"/>
    </row>
    <row r="145" spans="2:258" ht="13.2" customHeight="1" x14ac:dyDescent="0.25">
      <c r="B145" s="41" t="s">
        <v>345</v>
      </c>
      <c r="C145" s="110" t="e">
        <f>([1]!obGet([1]!obCall("",$B$24,"getValue",E145))-C$27)/C$16</f>
        <v>#N/A</v>
      </c>
      <c r="D145" s="18" t="e">
        <f>[1]!obCall("calibratedCurves-"&amp;B145,$C$9,"getCloneShifted",[1]!obMake("","String",B145),[1]!obMake("","double",$C$16))</f>
        <v>#N/A</v>
      </c>
      <c r="E145" s="18" t="e">
        <f>[1]!obCall("calibratedModel-"&amp;ROW(),D145,"getModel")</f>
        <v>#N/A</v>
      </c>
      <c r="G145" s="110"/>
      <c r="H145" s="18" t="e">
        <f>[1]!obCall("calibrationProduct-"&amp;ROW(),C$9,"getCalibrationProductForSymbol",[1]!obMake("","String",B145))</f>
        <v>#N/A</v>
      </c>
      <c r="I145" s="114" t="e">
        <f>([1]!obGet([1]!obCall("",$H145,"getValue",E145))-[1]!obGet([1]!obCall("",$H145,"getValue",E$27)))/$C$16</f>
        <v>#N/A</v>
      </c>
      <c r="K145" s="115" t="str">
        <f t="shared" si="6"/>
        <v>discount-EUR-USD-OIS-2Y</v>
      </c>
      <c r="L145" s="115" t="e">
        <f t="shared" si="7"/>
        <v>#N/A</v>
      </c>
      <c r="N145" s="98"/>
      <c r="IW145" s="18"/>
      <c r="IX145" s="18"/>
    </row>
    <row r="146" spans="2:258" ht="13.2" customHeight="1" x14ac:dyDescent="0.25">
      <c r="B146" s="41" t="s">
        <v>346</v>
      </c>
      <c r="C146" s="110" t="e">
        <f>([1]!obGet([1]!obCall("",$B$24,"getValue",E146))-C$27)/C$16</f>
        <v>#N/A</v>
      </c>
      <c r="D146" s="18" t="e">
        <f>[1]!obCall("calibratedCurves-"&amp;B146,$C$9,"getCloneShifted",[1]!obMake("","String",B146),[1]!obMake("","double",$C$16))</f>
        <v>#N/A</v>
      </c>
      <c r="E146" s="18" t="e">
        <f>[1]!obCall("calibratedModel-"&amp;ROW(),D146,"getModel")</f>
        <v>#N/A</v>
      </c>
      <c r="G146" s="110"/>
      <c r="H146" s="18" t="e">
        <f>[1]!obCall("calibrationProduct-"&amp;ROW(),C$9,"getCalibrationProductForSymbol",[1]!obMake("","String",B146))</f>
        <v>#N/A</v>
      </c>
      <c r="I146" s="114" t="e">
        <f>([1]!obGet([1]!obCall("",$H146,"getValue",E146))-[1]!obGet([1]!obCall("",$H146,"getValue",E$27)))/$C$16</f>
        <v>#N/A</v>
      </c>
      <c r="K146" s="115" t="str">
        <f t="shared" si="6"/>
        <v>discount-EUR-USD-OIS-3Y</v>
      </c>
      <c r="L146" s="115" t="e">
        <f t="shared" si="7"/>
        <v>#N/A</v>
      </c>
      <c r="N146" s="98"/>
      <c r="IW146" s="18"/>
      <c r="IX146" s="18"/>
    </row>
    <row r="147" spans="2:258" ht="13.2" customHeight="1" x14ac:dyDescent="0.25">
      <c r="B147" s="41" t="s">
        <v>347</v>
      </c>
      <c r="C147" s="110" t="e">
        <f>([1]!obGet([1]!obCall("",$B$24,"getValue",E147))-C$27)/C$16</f>
        <v>#N/A</v>
      </c>
      <c r="D147" s="18" t="e">
        <f>[1]!obCall("calibratedCurves-"&amp;B147,$C$9,"getCloneShifted",[1]!obMake("","String",B147),[1]!obMake("","double",$C$16))</f>
        <v>#N/A</v>
      </c>
      <c r="E147" s="18" t="e">
        <f>[1]!obCall("calibratedModel-"&amp;ROW(),D147,"getModel")</f>
        <v>#N/A</v>
      </c>
      <c r="G147" s="110"/>
      <c r="H147" s="18" t="e">
        <f>[1]!obCall("calibrationProduct-"&amp;ROW(),C$9,"getCalibrationProductForSymbol",[1]!obMake("","String",B147))</f>
        <v>#N/A</v>
      </c>
      <c r="I147" s="114" t="e">
        <f>([1]!obGet([1]!obCall("",$H147,"getValue",E147))-[1]!obGet([1]!obCall("",$H147,"getValue",E$27)))/$C$16</f>
        <v>#N/A</v>
      </c>
      <c r="K147" s="115" t="str">
        <f t="shared" si="6"/>
        <v>discount-EUR-USD-OIS-4Y</v>
      </c>
      <c r="L147" s="115" t="e">
        <f t="shared" si="7"/>
        <v>#N/A</v>
      </c>
      <c r="N147" s="98"/>
      <c r="IW147" s="18"/>
      <c r="IX147" s="18"/>
    </row>
    <row r="148" spans="2:258" ht="13.2" customHeight="1" x14ac:dyDescent="0.25">
      <c r="B148" s="41" t="s">
        <v>348</v>
      </c>
      <c r="C148" s="110" t="e">
        <f>([1]!obGet([1]!obCall("",$B$24,"getValue",E148))-C$27)/C$16</f>
        <v>#N/A</v>
      </c>
      <c r="D148" s="18" t="e">
        <f>[1]!obCall("calibratedCurves-"&amp;B148,$C$9,"getCloneShifted",[1]!obMake("","String",B148),[1]!obMake("","double",$C$16))</f>
        <v>#N/A</v>
      </c>
      <c r="E148" s="18" t="e">
        <f>[1]!obCall("calibratedModel-"&amp;ROW(),D148,"getModel")</f>
        <v>#N/A</v>
      </c>
      <c r="G148" s="110"/>
      <c r="H148" s="18" t="e">
        <f>[1]!obCall("calibrationProduct-"&amp;ROW(),C$9,"getCalibrationProductForSymbol",[1]!obMake("","String",B148))</f>
        <v>#N/A</v>
      </c>
      <c r="I148" s="114" t="e">
        <f>([1]!obGet([1]!obCall("",$H148,"getValue",E148))-[1]!obGet([1]!obCall("",$H148,"getValue",E$27)))/$C$16</f>
        <v>#N/A</v>
      </c>
      <c r="K148" s="115" t="str">
        <f t="shared" si="6"/>
        <v>discount-EUR-USD-OIS-5Y</v>
      </c>
      <c r="L148" s="115" t="e">
        <f t="shared" si="7"/>
        <v>#N/A</v>
      </c>
      <c r="N148" s="98"/>
      <c r="IW148" s="18"/>
      <c r="IX148" s="18"/>
    </row>
    <row r="149" spans="2:258" ht="13.2" customHeight="1" x14ac:dyDescent="0.25">
      <c r="B149" s="41" t="s">
        <v>349</v>
      </c>
      <c r="C149" s="110" t="e">
        <f>([1]!obGet([1]!obCall("",$B$24,"getValue",E149))-C$27)/C$16</f>
        <v>#N/A</v>
      </c>
      <c r="D149" s="18" t="e">
        <f>[1]!obCall("calibratedCurves-"&amp;B149,$C$9,"getCloneShifted",[1]!obMake("","String",B149),[1]!obMake("","double",$C$16))</f>
        <v>#N/A</v>
      </c>
      <c r="E149" s="18" t="e">
        <f>[1]!obCall("calibratedModel-"&amp;ROW(),D149,"getModel")</f>
        <v>#N/A</v>
      </c>
      <c r="G149" s="110"/>
      <c r="H149" s="18" t="e">
        <f>[1]!obCall("calibrationProduct-"&amp;ROW(),C$9,"getCalibrationProductForSymbol",[1]!obMake("","String",B149))</f>
        <v>#N/A</v>
      </c>
      <c r="I149" s="114" t="e">
        <f>([1]!obGet([1]!obCall("",$H149,"getValue",E149))-[1]!obGet([1]!obCall("",$H149,"getValue",E$27)))/$C$16</f>
        <v>#N/A</v>
      </c>
      <c r="K149" s="115" t="str">
        <f t="shared" si="6"/>
        <v>discount-EUR-USD-OIS-7Y</v>
      </c>
      <c r="L149" s="115" t="e">
        <f t="shared" si="7"/>
        <v>#N/A</v>
      </c>
      <c r="N149" s="98"/>
      <c r="IW149" s="18"/>
      <c r="IX149" s="18"/>
    </row>
    <row r="150" spans="2:258" ht="13.2" customHeight="1" x14ac:dyDescent="0.25">
      <c r="B150" s="41" t="s">
        <v>350</v>
      </c>
      <c r="C150" s="110" t="e">
        <f>([1]!obGet([1]!obCall("",$B$24,"getValue",E150))-C$27)/C$16</f>
        <v>#N/A</v>
      </c>
      <c r="D150" s="18" t="e">
        <f>[1]!obCall("calibratedCurves-"&amp;B150,$C$9,"getCloneShifted",[1]!obMake("","String",B150),[1]!obMake("","double",$C$16))</f>
        <v>#N/A</v>
      </c>
      <c r="E150" s="18" t="e">
        <f>[1]!obCall("calibratedModel-"&amp;ROW(),D150,"getModel")</f>
        <v>#N/A</v>
      </c>
      <c r="G150" s="110"/>
      <c r="H150" s="18" t="e">
        <f>[1]!obCall("calibrationProduct-"&amp;ROW(),C$9,"getCalibrationProductForSymbol",[1]!obMake("","String",B150))</f>
        <v>#N/A</v>
      </c>
      <c r="I150" s="114" t="e">
        <f>([1]!obGet([1]!obCall("",$H150,"getValue",E150))-[1]!obGet([1]!obCall("",$H150,"getValue",E$27)))/$C$16</f>
        <v>#N/A</v>
      </c>
      <c r="K150" s="115" t="str">
        <f t="shared" si="6"/>
        <v>discount-EUR-USD-OIS-10Y</v>
      </c>
      <c r="L150" s="115" t="e">
        <f t="shared" si="7"/>
        <v>#N/A</v>
      </c>
      <c r="N150" s="98"/>
      <c r="IW150" s="18"/>
      <c r="IX150" s="18"/>
    </row>
    <row r="151" spans="2:258" ht="13.2" customHeight="1" x14ac:dyDescent="0.25">
      <c r="B151" s="41" t="s">
        <v>351</v>
      </c>
      <c r="C151" s="110" t="e">
        <f>([1]!obGet([1]!obCall("",$B$24,"getValue",E151))-C$27)/C$16</f>
        <v>#N/A</v>
      </c>
      <c r="D151" s="18" t="e">
        <f>[1]!obCall("calibratedCurves-"&amp;B151,$C$9,"getCloneShifted",[1]!obMake("","String",B151),[1]!obMake("","double",$C$16))</f>
        <v>#N/A</v>
      </c>
      <c r="E151" s="18" t="e">
        <f>[1]!obCall("calibratedModel-"&amp;ROW(),D151,"getModel")</f>
        <v>#N/A</v>
      </c>
      <c r="G151" s="110"/>
      <c r="H151" s="18" t="e">
        <f>[1]!obCall("calibrationProduct-"&amp;ROW(),C$9,"getCalibrationProductForSymbol",[1]!obMake("","String",B151))</f>
        <v>#N/A</v>
      </c>
      <c r="I151" s="114" t="e">
        <f>([1]!obGet([1]!obCall("",$H151,"getValue",E151))-[1]!obGet([1]!obCall("",$H151,"getValue",E$27)))/$C$16</f>
        <v>#N/A</v>
      </c>
      <c r="K151" s="115" t="str">
        <f t="shared" si="6"/>
        <v>discount-EUR-USD-OIS-15Y</v>
      </c>
      <c r="L151" s="115" t="e">
        <f t="shared" si="7"/>
        <v>#N/A</v>
      </c>
      <c r="N151" s="98"/>
      <c r="IW151" s="18"/>
      <c r="IX151" s="18"/>
    </row>
    <row r="152" spans="2:258" ht="13.2" customHeight="1" x14ac:dyDescent="0.25">
      <c r="B152" s="41" t="s">
        <v>352</v>
      </c>
      <c r="C152" s="110" t="e">
        <f>([1]!obGet([1]!obCall("",$B$24,"getValue",E152))-C$27)/C$16</f>
        <v>#N/A</v>
      </c>
      <c r="D152" s="18" t="e">
        <f>[1]!obCall("calibratedCurves-"&amp;B152,$C$9,"getCloneShifted",[1]!obMake("","String",B152),[1]!obMake("","double",$C$16))</f>
        <v>#N/A</v>
      </c>
      <c r="E152" s="18" t="e">
        <f>[1]!obCall("calibratedModel-"&amp;ROW(),D152,"getModel")</f>
        <v>#N/A</v>
      </c>
      <c r="G152" s="110"/>
      <c r="H152" s="18" t="e">
        <f>[1]!obCall("calibrationProduct-"&amp;ROW(),C$9,"getCalibrationProductForSymbol",[1]!obMake("","String",B152))</f>
        <v>#N/A</v>
      </c>
      <c r="I152" s="114" t="e">
        <f>([1]!obGet([1]!obCall("",$H152,"getValue",E152))-[1]!obGet([1]!obCall("",$H152,"getValue",E$27)))/$C$16</f>
        <v>#N/A</v>
      </c>
      <c r="K152" s="115" t="str">
        <f t="shared" si="6"/>
        <v>discount-EUR-USD-OIS-20Y</v>
      </c>
      <c r="L152" s="115" t="e">
        <f t="shared" si="7"/>
        <v>#N/A</v>
      </c>
      <c r="N152" s="98"/>
      <c r="IW152" s="18"/>
      <c r="IX152" s="18"/>
    </row>
    <row r="153" spans="2:258" ht="13.2" customHeight="1" x14ac:dyDescent="0.25">
      <c r="B153" s="41" t="s">
        <v>353</v>
      </c>
      <c r="C153" s="110" t="e">
        <f>([1]!obGet([1]!obCall("",$B$24,"getValue",E153))-C$27)/C$16</f>
        <v>#N/A</v>
      </c>
      <c r="D153" s="18" t="e">
        <f>[1]!obCall("calibratedCurves-"&amp;B153,$C$9,"getCloneShifted",[1]!obMake("","String",B153),[1]!obMake("","double",$C$16))</f>
        <v>#N/A</v>
      </c>
      <c r="E153" s="18" t="e">
        <f>[1]!obCall("calibratedModel-"&amp;ROW(),D153,"getModel")</f>
        <v>#N/A</v>
      </c>
      <c r="G153" s="110"/>
      <c r="H153" s="18" t="e">
        <f>[1]!obCall("calibrationProduct-"&amp;ROW(),C$9,"getCalibrationProductForSymbol",[1]!obMake("","String",B153))</f>
        <v>#N/A</v>
      </c>
      <c r="I153" s="114" t="e">
        <f>([1]!obGet([1]!obCall("",$H153,"getValue",E153))-[1]!obGet([1]!obCall("",$H153,"getValue",E$27)))/$C$16</f>
        <v>#N/A</v>
      </c>
      <c r="K153" s="115" t="str">
        <f t="shared" si="6"/>
        <v>discount-EUR-USD-OIS-30Y</v>
      </c>
      <c r="L153" s="115" t="e">
        <f t="shared" si="7"/>
        <v>#N/A</v>
      </c>
      <c r="N153" s="98"/>
      <c r="IW153" s="18"/>
      <c r="IX153" s="18"/>
    </row>
    <row r="154" spans="2:258" ht="13.2" customHeight="1" x14ac:dyDescent="0.25">
      <c r="B154" s="41" t="s">
        <v>354</v>
      </c>
      <c r="C154" s="110" t="e">
        <f>([1]!obGet([1]!obCall("",$B$24,"getValue",E154))-C$27)/C$16</f>
        <v>#N/A</v>
      </c>
      <c r="D154" s="18" t="e">
        <f>[1]!obCall("calibratedCurves-"&amp;B154,$C$9,"getCloneShifted",[1]!obMake("","String",B154),[1]!obMake("","double",$C$16))</f>
        <v>#N/A</v>
      </c>
      <c r="E154" s="18" t="e">
        <f>[1]!obCall("calibratedModel-"&amp;ROW(),D154,"getModel")</f>
        <v>#N/A</v>
      </c>
      <c r="G154" s="110"/>
      <c r="H154" s="18" t="e">
        <f>[1]!obCall("calibrationProduct-"&amp;ROW(),C$9,"getCalibrationProductForSymbol",[1]!obMake("","String",B154))</f>
        <v>#N/A</v>
      </c>
      <c r="I154" s="114" t="e">
        <f>([1]!obGet([1]!obCall("",$H154,"getValue",E154))-[1]!obGet([1]!obCall("",$H154,"getValue",E$27)))/$C$16</f>
        <v>#N/A</v>
      </c>
      <c r="K154" s="115" t="str">
        <f t="shared" si="6"/>
        <v>discount-EUR-USD-OIS-40Y</v>
      </c>
      <c r="L154" s="115" t="e">
        <f t="shared" si="7"/>
        <v>#N/A</v>
      </c>
      <c r="N154" s="98"/>
      <c r="IW154" s="18"/>
      <c r="IX154" s="18"/>
    </row>
    <row r="155" spans="2:258" ht="13.2" customHeight="1" x14ac:dyDescent="0.25">
      <c r="B155" s="41" t="s">
        <v>355</v>
      </c>
      <c r="C155" s="110" t="e">
        <f>([1]!obGet([1]!obCall("",$B$24,"getValue",E155))-C$27)/C$16</f>
        <v>#N/A</v>
      </c>
      <c r="D155" s="18" t="e">
        <f>[1]!obCall("calibratedCurves-"&amp;B155,$C$9,"getCloneShifted",[1]!obMake("","String",B155),[1]!obMake("","double",$C$16))</f>
        <v>#N/A</v>
      </c>
      <c r="E155" s="18" t="e">
        <f>[1]!obCall("calibratedModel-"&amp;ROW(),D155,"getModel")</f>
        <v>#N/A</v>
      </c>
      <c r="G155" s="110"/>
      <c r="H155" s="18" t="e">
        <f>[1]!obCall("calibrationProduct-"&amp;ROW(),C$9,"getCalibrationProductForSymbol",[1]!obMake("","String",B155))</f>
        <v>#N/A</v>
      </c>
      <c r="I155" s="114" t="e">
        <f>([1]!obGet([1]!obCall("",$H155,"getValue",E155))-[1]!obGet([1]!obCall("",$H155,"getValue",E$27)))/$C$16</f>
        <v>#N/A</v>
      </c>
      <c r="K155" s="115" t="str">
        <f t="shared" si="6"/>
        <v>discount-EUR-USD-OIS-50Y</v>
      </c>
      <c r="L155" s="115" t="e">
        <f t="shared" si="7"/>
        <v>#N/A</v>
      </c>
      <c r="N155" s="98"/>
      <c r="IW155" s="18"/>
      <c r="IX155" s="18"/>
    </row>
    <row r="156" spans="2:258" ht="13.2" customHeight="1" x14ac:dyDescent="0.25">
      <c r="B156" s="41" t="s">
        <v>356</v>
      </c>
      <c r="C156" s="110" t="e">
        <f>([1]!obGet([1]!obCall("",$B$24,"getValue",E156))-C$27)/C$16</f>
        <v>#N/A</v>
      </c>
      <c r="D156" s="18" t="e">
        <f>[1]!obCall("calibratedCurves-"&amp;B156,$C$9,"getCloneShifted",[1]!obMake("","String",B156),[1]!obMake("","double",$C$16))</f>
        <v>#N/A</v>
      </c>
      <c r="E156" s="18" t="e">
        <f>[1]!obCall("calibratedModel-"&amp;ROW(),D156,"getModel")</f>
        <v>#N/A</v>
      </c>
      <c r="G156" s="110"/>
      <c r="H156" s="18" t="e">
        <f>[1]!obCall("calibrationProduct-"&amp;ROW(),C$9,"getCalibrationProductForSymbol",[1]!obMake("","String",B156))</f>
        <v>#N/A</v>
      </c>
      <c r="I156" s="114" t="e">
        <f>([1]!obGet([1]!obCall("",$H156,"getValue",E156))-[1]!obGet([1]!obCall("",$H156,"getValue",E$27)))/$C$16</f>
        <v>#N/A</v>
      </c>
      <c r="K156" s="115" t="str">
        <f t="shared" ref="K156:K187" si="8">B156</f>
        <v>forward-EUR-3M-USD-OIS-0Dx3M</v>
      </c>
      <c r="L156" s="115" t="e">
        <f t="shared" ref="L156:L187" si="9">C156/I156</f>
        <v>#N/A</v>
      </c>
      <c r="N156" s="98"/>
      <c r="IW156" s="18"/>
      <c r="IX156" s="18"/>
    </row>
    <row r="157" spans="2:258" ht="13.2" customHeight="1" x14ac:dyDescent="0.25">
      <c r="B157" s="41" t="s">
        <v>357</v>
      </c>
      <c r="C157" s="110" t="e">
        <f>([1]!obGet([1]!obCall("",$B$24,"getValue",E157))-C$27)/C$16</f>
        <v>#N/A</v>
      </c>
      <c r="D157" s="18" t="e">
        <f>[1]!obCall("calibratedCurves-"&amp;B157,$C$9,"getCloneShifted",[1]!obMake("","String",B157),[1]!obMake("","double",$C$16))</f>
        <v>#N/A</v>
      </c>
      <c r="E157" s="18" t="e">
        <f>[1]!obCall("calibratedModel-"&amp;ROW(),D157,"getModel")</f>
        <v>#N/A</v>
      </c>
      <c r="G157" s="110"/>
      <c r="H157" s="18" t="e">
        <f>[1]!obCall("calibrationProduct-"&amp;ROW(),C$9,"getCalibrationProductForSymbol",[1]!obMake("","String",B157))</f>
        <v>#N/A</v>
      </c>
      <c r="I157" s="114" t="e">
        <f>([1]!obGet([1]!obCall("",$H157,"getValue",E157))-[1]!obGet([1]!obCall("",$H157,"getValue",E$27)))/$C$16</f>
        <v>#N/A</v>
      </c>
      <c r="K157" s="115" t="str">
        <f t="shared" si="8"/>
        <v>forward-EUR-3M-USD-OIS-1Mx3M</v>
      </c>
      <c r="L157" s="115" t="e">
        <f t="shared" si="9"/>
        <v>#N/A</v>
      </c>
      <c r="N157" s="98"/>
      <c r="IW157" s="18"/>
      <c r="IX157" s="18"/>
    </row>
    <row r="158" spans="2:258" ht="13.2" customHeight="1" x14ac:dyDescent="0.25">
      <c r="B158" s="41" t="s">
        <v>358</v>
      </c>
      <c r="C158" s="110" t="e">
        <f>([1]!obGet([1]!obCall("",$B$24,"getValue",E158))-C$27)/C$16</f>
        <v>#N/A</v>
      </c>
      <c r="D158" s="18" t="e">
        <f>[1]!obCall("calibratedCurves-"&amp;B158,$C$9,"getCloneShifted",[1]!obMake("","String",B158),[1]!obMake("","double",$C$16))</f>
        <v>#N/A</v>
      </c>
      <c r="E158" s="18" t="e">
        <f>[1]!obCall("calibratedModel-"&amp;ROW(),D158,"getModel")</f>
        <v>#N/A</v>
      </c>
      <c r="G158" s="110"/>
      <c r="H158" s="18" t="e">
        <f>[1]!obCall("calibrationProduct-"&amp;ROW(),C$9,"getCalibrationProductForSymbol",[1]!obMake("","String",B158))</f>
        <v>#N/A</v>
      </c>
      <c r="I158" s="114" t="e">
        <f>([1]!obGet([1]!obCall("",$H158,"getValue",E158))-[1]!obGet([1]!obCall("",$H158,"getValue",E$27)))/$C$16</f>
        <v>#N/A</v>
      </c>
      <c r="K158" s="115" t="str">
        <f t="shared" si="8"/>
        <v>forward-EUR-3M-USD-OIS-2Mx3M</v>
      </c>
      <c r="L158" s="115" t="e">
        <f t="shared" si="9"/>
        <v>#N/A</v>
      </c>
      <c r="N158" s="98"/>
      <c r="IW158" s="18"/>
      <c r="IX158" s="18"/>
    </row>
    <row r="159" spans="2:258" ht="13.2" customHeight="1" x14ac:dyDescent="0.25">
      <c r="B159" s="41" t="s">
        <v>359</v>
      </c>
      <c r="C159" s="110" t="e">
        <f>([1]!obGet([1]!obCall("",$B$24,"getValue",E159))-C$27)/C$16</f>
        <v>#N/A</v>
      </c>
      <c r="D159" s="18" t="e">
        <f>[1]!obCall("calibratedCurves-"&amp;B159,$C$9,"getCloneShifted",[1]!obMake("","String",B159),[1]!obMake("","double",$C$16))</f>
        <v>#N/A</v>
      </c>
      <c r="E159" s="18" t="e">
        <f>[1]!obCall("calibratedModel-"&amp;ROW(),D159,"getModel")</f>
        <v>#N/A</v>
      </c>
      <c r="G159" s="110"/>
      <c r="H159" s="18" t="e">
        <f>[1]!obCall("calibrationProduct-"&amp;ROW(),C$9,"getCalibrationProductForSymbol",[1]!obMake("","String",B159))</f>
        <v>#N/A</v>
      </c>
      <c r="I159" s="114" t="e">
        <f>([1]!obGet([1]!obCall("",$H159,"getValue",E159))-[1]!obGet([1]!obCall("",$H159,"getValue",E$27)))/$C$16</f>
        <v>#N/A</v>
      </c>
      <c r="K159" s="115" t="str">
        <f t="shared" si="8"/>
        <v>forward-EUR-3M-USD-OIS-3Mx3M</v>
      </c>
      <c r="L159" s="115" t="e">
        <f t="shared" si="9"/>
        <v>#N/A</v>
      </c>
      <c r="N159" s="98"/>
      <c r="IW159" s="18"/>
      <c r="IX159" s="18"/>
    </row>
    <row r="160" spans="2:258" ht="13.2" customHeight="1" x14ac:dyDescent="0.25">
      <c r="B160" s="41" t="s">
        <v>360</v>
      </c>
      <c r="C160" s="110" t="e">
        <f>([1]!obGet([1]!obCall("",$B$24,"getValue",E160))-C$27)/C$16</f>
        <v>#N/A</v>
      </c>
      <c r="D160" s="18" t="e">
        <f>[1]!obCall("calibratedCurves-"&amp;B160,$C$9,"getCloneShifted",[1]!obMake("","String",B160),[1]!obMake("","double",$C$16))</f>
        <v>#N/A</v>
      </c>
      <c r="E160" s="18" t="e">
        <f>[1]!obCall("calibratedModel-"&amp;ROW(),D160,"getModel")</f>
        <v>#N/A</v>
      </c>
      <c r="G160" s="110"/>
      <c r="H160" s="18" t="e">
        <f>[1]!obCall("calibrationProduct-"&amp;ROW(),C$9,"getCalibrationProductForSymbol",[1]!obMake("","String",B160))</f>
        <v>#N/A</v>
      </c>
      <c r="I160" s="114" t="e">
        <f>([1]!obGet([1]!obCall("",$H160,"getValue",E160))-[1]!obGet([1]!obCall("",$H160,"getValue",E$27)))/$C$16</f>
        <v>#N/A</v>
      </c>
      <c r="K160" s="115" t="str">
        <f t="shared" si="8"/>
        <v>forward-EUR-3M-USD-OIS-6Mx3M</v>
      </c>
      <c r="L160" s="115" t="e">
        <f t="shared" si="9"/>
        <v>#N/A</v>
      </c>
      <c r="N160" s="98"/>
      <c r="IW160" s="18"/>
      <c r="IX160" s="18"/>
    </row>
    <row r="161" spans="2:258" ht="13.2" customHeight="1" x14ac:dyDescent="0.25">
      <c r="B161" s="41" t="s">
        <v>361</v>
      </c>
      <c r="C161" s="110" t="e">
        <f>([1]!obGet([1]!obCall("",$B$24,"getValue",E161))-C$27)/C$16</f>
        <v>#N/A</v>
      </c>
      <c r="D161" s="18" t="e">
        <f>[1]!obCall("calibratedCurves-"&amp;B161,$C$9,"getCloneShifted",[1]!obMake("","String",B161),[1]!obMake("","double",$C$16))</f>
        <v>#N/A</v>
      </c>
      <c r="E161" s="18" t="e">
        <f>[1]!obCall("calibratedModel-"&amp;ROW(),D161,"getModel")</f>
        <v>#N/A</v>
      </c>
      <c r="G161" s="110"/>
      <c r="H161" s="18" t="e">
        <f>[1]!obCall("calibrationProduct-"&amp;ROW(),C$9,"getCalibrationProductForSymbol",[1]!obMake("","String",B161))</f>
        <v>#N/A</v>
      </c>
      <c r="I161" s="114" t="e">
        <f>([1]!obGet([1]!obCall("",$H161,"getValue",E161))-[1]!obGet([1]!obCall("",$H161,"getValue",E$27)))/$C$16</f>
        <v>#N/A</v>
      </c>
      <c r="K161" s="115" t="str">
        <f t="shared" si="8"/>
        <v>forward-EUR-3M-USD-OIS-9Mx3M</v>
      </c>
      <c r="L161" s="115" t="e">
        <f t="shared" si="9"/>
        <v>#N/A</v>
      </c>
      <c r="N161" s="98"/>
      <c r="IW161" s="18"/>
      <c r="IX161" s="18"/>
    </row>
    <row r="162" spans="2:258" ht="13.2" customHeight="1" x14ac:dyDescent="0.25">
      <c r="B162" s="41" t="s">
        <v>362</v>
      </c>
      <c r="C162" s="110" t="e">
        <f>([1]!obGet([1]!obCall("",$B$24,"getValue",E162))-C$27)/C$16</f>
        <v>#N/A</v>
      </c>
      <c r="D162" s="18" t="e">
        <f>[1]!obCall("calibratedCurves-"&amp;B162,$C$9,"getCloneShifted",[1]!obMake("","String",B162),[1]!obMake("","double",$C$16))</f>
        <v>#N/A</v>
      </c>
      <c r="E162" s="18" t="e">
        <f>[1]!obCall("calibratedModel-"&amp;ROW(),D162,"getModel")</f>
        <v>#N/A</v>
      </c>
      <c r="G162" s="110"/>
      <c r="H162" s="18" t="e">
        <f>[1]!obCall("calibrationProduct-"&amp;ROW(),C$9,"getCalibrationProductForSymbol",[1]!obMake("","String",B162))</f>
        <v>#N/A</v>
      </c>
      <c r="I162" s="114" t="e">
        <f>([1]!obGet([1]!obCall("",$H162,"getValue",E162))-[1]!obGet([1]!obCall("",$H162,"getValue",E$27)))/$C$16</f>
        <v>#N/A</v>
      </c>
      <c r="K162" s="115" t="str">
        <f t="shared" si="8"/>
        <v>forward-EUR-3M-USD-OIS-12Mx3M</v>
      </c>
      <c r="L162" s="115" t="e">
        <f t="shared" si="9"/>
        <v>#N/A</v>
      </c>
      <c r="N162" s="98"/>
      <c r="IW162" s="18"/>
      <c r="IX162" s="18"/>
    </row>
    <row r="163" spans="2:258" ht="13.2" customHeight="1" x14ac:dyDescent="0.25">
      <c r="B163" s="41" t="s">
        <v>363</v>
      </c>
      <c r="C163" s="110" t="e">
        <f>([1]!obGet([1]!obCall("",$B$24,"getValue",E163))-C$27)/C$16</f>
        <v>#N/A</v>
      </c>
      <c r="D163" s="18" t="e">
        <f>[1]!obCall("calibratedCurves-"&amp;B163,$C$9,"getCloneShifted",[1]!obMake("","String",B163),[1]!obMake("","double",$C$16))</f>
        <v>#N/A</v>
      </c>
      <c r="E163" s="18" t="e">
        <f>[1]!obCall("calibratedModel-"&amp;ROW(),D163,"getModel")</f>
        <v>#N/A</v>
      </c>
      <c r="G163" s="110"/>
      <c r="H163" s="18" t="e">
        <f>[1]!obCall("calibrationProduct-"&amp;ROW(),C$9,"getCalibrationProductForSymbol",[1]!obMake("","String",B163))</f>
        <v>#N/A</v>
      </c>
      <c r="I163" s="114" t="e">
        <f>([1]!obGet([1]!obCall("",$H163,"getValue",E163))-[1]!obGet([1]!obCall("",$H163,"getValue",E$27)))/$C$16</f>
        <v>#N/A</v>
      </c>
      <c r="K163" s="115" t="str">
        <f t="shared" si="8"/>
        <v>forward-EUR-3M-USD-OIS-15Mx3M</v>
      </c>
      <c r="L163" s="115" t="e">
        <f t="shared" si="9"/>
        <v>#N/A</v>
      </c>
      <c r="N163" s="98"/>
      <c r="IW163" s="18"/>
      <c r="IX163" s="18"/>
    </row>
    <row r="164" spans="2:258" ht="13.2" customHeight="1" x14ac:dyDescent="0.25">
      <c r="B164" s="41" t="s">
        <v>364</v>
      </c>
      <c r="C164" s="110" t="e">
        <f>([1]!obGet([1]!obCall("",$B$24,"getValue",E164))-C$27)/C$16</f>
        <v>#N/A</v>
      </c>
      <c r="D164" s="18" t="e">
        <f>[1]!obCall("calibratedCurves-"&amp;B164,$C$9,"getCloneShifted",[1]!obMake("","String",B164),[1]!obMake("","double",$C$16))</f>
        <v>#N/A</v>
      </c>
      <c r="E164" s="18" t="e">
        <f>[1]!obCall("calibratedModel-"&amp;ROW(),D164,"getModel")</f>
        <v>#N/A</v>
      </c>
      <c r="G164" s="110"/>
      <c r="H164" s="18" t="e">
        <f>[1]!obCall("calibrationProduct-"&amp;ROW(),C$9,"getCalibrationProductForSymbol",[1]!obMake("","String",B164))</f>
        <v>#N/A</v>
      </c>
      <c r="I164" s="114" t="e">
        <f>([1]!obGet([1]!obCall("",$H164,"getValue",E164))-[1]!obGet([1]!obCall("",$H164,"getValue",E$27)))/$C$16</f>
        <v>#N/A</v>
      </c>
      <c r="K164" s="115" t="str">
        <f t="shared" si="8"/>
        <v>forward-EUR-3M-USD-OIS-2Y</v>
      </c>
      <c r="L164" s="115" t="e">
        <f t="shared" si="9"/>
        <v>#N/A</v>
      </c>
      <c r="N164" s="98"/>
      <c r="IW164" s="18"/>
      <c r="IX164" s="18"/>
    </row>
    <row r="165" spans="2:258" ht="13.2" customHeight="1" x14ac:dyDescent="0.25">
      <c r="B165" s="41" t="s">
        <v>365</v>
      </c>
      <c r="C165" s="110" t="e">
        <f>([1]!obGet([1]!obCall("",$B$24,"getValue",E165))-C$27)/C$16</f>
        <v>#N/A</v>
      </c>
      <c r="D165" s="18" t="e">
        <f>[1]!obCall("calibratedCurves-"&amp;B165,$C$9,"getCloneShifted",[1]!obMake("","String",B165),[1]!obMake("","double",$C$16))</f>
        <v>#N/A</v>
      </c>
      <c r="E165" s="18" t="e">
        <f>[1]!obCall("calibratedModel-"&amp;ROW(),D165,"getModel")</f>
        <v>#N/A</v>
      </c>
      <c r="G165" s="110"/>
      <c r="H165" s="18" t="e">
        <f>[1]!obCall("calibrationProduct-"&amp;ROW(),C$9,"getCalibrationProductForSymbol",[1]!obMake("","String",B165))</f>
        <v>#N/A</v>
      </c>
      <c r="I165" s="114" t="e">
        <f>([1]!obGet([1]!obCall("",$H165,"getValue",E165))-[1]!obGet([1]!obCall("",$H165,"getValue",E$27)))/$C$16</f>
        <v>#N/A</v>
      </c>
      <c r="K165" s="115" t="str">
        <f t="shared" si="8"/>
        <v>forward-EUR-3M-USD-OIS-3Y</v>
      </c>
      <c r="L165" s="115" t="e">
        <f t="shared" si="9"/>
        <v>#N/A</v>
      </c>
      <c r="N165" s="98"/>
      <c r="IW165" s="18"/>
      <c r="IX165" s="18"/>
    </row>
    <row r="166" spans="2:258" ht="13.2" customHeight="1" x14ac:dyDescent="0.25">
      <c r="B166" s="41" t="s">
        <v>366</v>
      </c>
      <c r="C166" s="110" t="e">
        <f>([1]!obGet([1]!obCall("",$B$24,"getValue",E166))-C$27)/C$16</f>
        <v>#N/A</v>
      </c>
      <c r="D166" s="18" t="e">
        <f>[1]!obCall("calibratedCurves-"&amp;B166,$C$9,"getCloneShifted",[1]!obMake("","String",B166),[1]!obMake("","double",$C$16))</f>
        <v>#N/A</v>
      </c>
      <c r="E166" s="18" t="e">
        <f>[1]!obCall("calibratedModel-"&amp;ROW(),D166,"getModel")</f>
        <v>#N/A</v>
      </c>
      <c r="G166" s="110"/>
      <c r="H166" s="18" t="e">
        <f>[1]!obCall("calibrationProduct-"&amp;ROW(),C$9,"getCalibrationProductForSymbol",[1]!obMake("","String",B166))</f>
        <v>#N/A</v>
      </c>
      <c r="I166" s="114" t="e">
        <f>([1]!obGet([1]!obCall("",$H166,"getValue",E166))-[1]!obGet([1]!obCall("",$H166,"getValue",E$27)))/$C$16</f>
        <v>#N/A</v>
      </c>
      <c r="K166" s="115" t="str">
        <f t="shared" si="8"/>
        <v>forward-EUR-3M-USD-OIS-4Y</v>
      </c>
      <c r="L166" s="115" t="e">
        <f t="shared" si="9"/>
        <v>#N/A</v>
      </c>
      <c r="N166" s="98"/>
      <c r="IW166" s="18"/>
      <c r="IX166" s="18"/>
    </row>
    <row r="167" spans="2:258" ht="13.2" customHeight="1" x14ac:dyDescent="0.25">
      <c r="B167" s="41" t="s">
        <v>367</v>
      </c>
      <c r="C167" s="110" t="e">
        <f>([1]!obGet([1]!obCall("",$B$24,"getValue",E167))-C$27)/C$16</f>
        <v>#N/A</v>
      </c>
      <c r="D167" s="18" t="e">
        <f>[1]!obCall("calibratedCurves-"&amp;B167,$C$9,"getCloneShifted",[1]!obMake("","String",B167),[1]!obMake("","double",$C$16))</f>
        <v>#N/A</v>
      </c>
      <c r="E167" s="18" t="e">
        <f>[1]!obCall("calibratedModel-"&amp;ROW(),D167,"getModel")</f>
        <v>#N/A</v>
      </c>
      <c r="G167" s="110"/>
      <c r="H167" s="18" t="e">
        <f>[1]!obCall("calibrationProduct-"&amp;ROW(),C$9,"getCalibrationProductForSymbol",[1]!obMake("","String",B167))</f>
        <v>#N/A</v>
      </c>
      <c r="I167" s="114" t="e">
        <f>([1]!obGet([1]!obCall("",$H167,"getValue",E167))-[1]!obGet([1]!obCall("",$H167,"getValue",E$27)))/$C$16</f>
        <v>#N/A</v>
      </c>
      <c r="K167" s="115" t="str">
        <f t="shared" si="8"/>
        <v>forward-EUR-3M-USD-OIS-5Y</v>
      </c>
      <c r="L167" s="115" t="e">
        <f t="shared" si="9"/>
        <v>#N/A</v>
      </c>
      <c r="N167" s="98"/>
      <c r="IW167" s="18"/>
      <c r="IX167" s="18"/>
    </row>
    <row r="168" spans="2:258" ht="13.2" customHeight="1" x14ac:dyDescent="0.25">
      <c r="B168" s="41" t="s">
        <v>368</v>
      </c>
      <c r="C168" s="110" t="e">
        <f>([1]!obGet([1]!obCall("",$B$24,"getValue",E168))-C$27)/C$16</f>
        <v>#N/A</v>
      </c>
      <c r="D168" s="18" t="e">
        <f>[1]!obCall("calibratedCurves-"&amp;B168,$C$9,"getCloneShifted",[1]!obMake("","String",B168),[1]!obMake("","double",$C$16))</f>
        <v>#N/A</v>
      </c>
      <c r="E168" s="18" t="e">
        <f>[1]!obCall("calibratedModel-"&amp;ROW(),D168,"getModel")</f>
        <v>#N/A</v>
      </c>
      <c r="G168" s="110"/>
      <c r="H168" s="18" t="e">
        <f>[1]!obCall("calibrationProduct-"&amp;ROW(),C$9,"getCalibrationProductForSymbol",[1]!obMake("","String",B168))</f>
        <v>#N/A</v>
      </c>
      <c r="I168" s="114" t="e">
        <f>([1]!obGet([1]!obCall("",$H168,"getValue",E168))-[1]!obGet([1]!obCall("",$H168,"getValue",E$27)))/$C$16</f>
        <v>#N/A</v>
      </c>
      <c r="K168" s="115" t="str">
        <f t="shared" si="8"/>
        <v>forward-EUR-3M-USD-OIS-6Y</v>
      </c>
      <c r="L168" s="115" t="e">
        <f t="shared" si="9"/>
        <v>#N/A</v>
      </c>
      <c r="N168" s="98"/>
      <c r="IW168" s="18"/>
      <c r="IX168" s="18"/>
    </row>
    <row r="169" spans="2:258" ht="13.2" customHeight="1" x14ac:dyDescent="0.25">
      <c r="B169" s="41" t="s">
        <v>369</v>
      </c>
      <c r="C169" s="110" t="e">
        <f>([1]!obGet([1]!obCall("",$B$24,"getValue",E169))-C$27)/C$16</f>
        <v>#N/A</v>
      </c>
      <c r="D169" s="18" t="e">
        <f>[1]!obCall("calibratedCurves-"&amp;B169,$C$9,"getCloneShifted",[1]!obMake("","String",B169),[1]!obMake("","double",$C$16))</f>
        <v>#N/A</v>
      </c>
      <c r="E169" s="18" t="e">
        <f>[1]!obCall("calibratedModel-"&amp;ROW(),D169,"getModel")</f>
        <v>#N/A</v>
      </c>
      <c r="G169" s="110"/>
      <c r="H169" s="18" t="e">
        <f>[1]!obCall("calibrationProduct-"&amp;ROW(),C$9,"getCalibrationProductForSymbol",[1]!obMake("","String",B169))</f>
        <v>#N/A</v>
      </c>
      <c r="I169" s="114" t="e">
        <f>([1]!obGet([1]!obCall("",$H169,"getValue",E169))-[1]!obGet([1]!obCall("",$H169,"getValue",E$27)))/$C$16</f>
        <v>#N/A</v>
      </c>
      <c r="K169" s="115" t="str">
        <f t="shared" si="8"/>
        <v>forward-EUR-3M-USD-OIS-7Y</v>
      </c>
      <c r="L169" s="115" t="e">
        <f t="shared" si="9"/>
        <v>#N/A</v>
      </c>
      <c r="N169" s="98"/>
      <c r="IW169" s="18"/>
      <c r="IX169" s="18"/>
    </row>
    <row r="170" spans="2:258" ht="13.2" customHeight="1" x14ac:dyDescent="0.25">
      <c r="B170" s="41" t="s">
        <v>370</v>
      </c>
      <c r="C170" s="110" t="e">
        <f>([1]!obGet([1]!obCall("",$B$24,"getValue",E170))-C$27)/C$16</f>
        <v>#N/A</v>
      </c>
      <c r="D170" s="18" t="e">
        <f>[1]!obCall("calibratedCurves-"&amp;B170,$C$9,"getCloneShifted",[1]!obMake("","String",B170),[1]!obMake("","double",$C$16))</f>
        <v>#N/A</v>
      </c>
      <c r="E170" s="18" t="e">
        <f>[1]!obCall("calibratedModel-"&amp;ROW(),D170,"getModel")</f>
        <v>#N/A</v>
      </c>
      <c r="G170" s="110"/>
      <c r="H170" s="18" t="e">
        <f>[1]!obCall("calibrationProduct-"&amp;ROW(),C$9,"getCalibrationProductForSymbol",[1]!obMake("","String",B170))</f>
        <v>#N/A</v>
      </c>
      <c r="I170" s="114" t="e">
        <f>([1]!obGet([1]!obCall("",$H170,"getValue",E170))-[1]!obGet([1]!obCall("",$H170,"getValue",E$27)))/$C$16</f>
        <v>#N/A</v>
      </c>
      <c r="K170" s="115" t="str">
        <f t="shared" si="8"/>
        <v>forward-EUR-3M-USD-OIS-8Y</v>
      </c>
      <c r="L170" s="115" t="e">
        <f t="shared" si="9"/>
        <v>#N/A</v>
      </c>
      <c r="N170" s="98"/>
      <c r="IW170" s="18"/>
      <c r="IX170" s="18"/>
    </row>
    <row r="171" spans="2:258" ht="13.2" customHeight="1" x14ac:dyDescent="0.25">
      <c r="B171" s="41" t="s">
        <v>371</v>
      </c>
      <c r="C171" s="110" t="e">
        <f>([1]!obGet([1]!obCall("",$B$24,"getValue",E171))-C$27)/C$16</f>
        <v>#N/A</v>
      </c>
      <c r="D171" s="18" t="e">
        <f>[1]!obCall("calibratedCurves-"&amp;B171,$C$9,"getCloneShifted",[1]!obMake("","String",B171),[1]!obMake("","double",$C$16))</f>
        <v>#N/A</v>
      </c>
      <c r="E171" s="18" t="e">
        <f>[1]!obCall("calibratedModel-"&amp;ROW(),D171,"getModel")</f>
        <v>#N/A</v>
      </c>
      <c r="G171" s="110"/>
      <c r="H171" s="18" t="e">
        <f>[1]!obCall("calibrationProduct-"&amp;ROW(),C$9,"getCalibrationProductForSymbol",[1]!obMake("","String",B171))</f>
        <v>#N/A</v>
      </c>
      <c r="I171" s="114" t="e">
        <f>([1]!obGet([1]!obCall("",$H171,"getValue",E171))-[1]!obGet([1]!obCall("",$H171,"getValue",E$27)))/$C$16</f>
        <v>#N/A</v>
      </c>
      <c r="K171" s="115" t="str">
        <f t="shared" si="8"/>
        <v>forward-EUR-3M-USD-OIS-9Y</v>
      </c>
      <c r="L171" s="115" t="e">
        <f t="shared" si="9"/>
        <v>#N/A</v>
      </c>
      <c r="N171" s="98"/>
      <c r="IW171" s="18"/>
      <c r="IX171" s="18"/>
    </row>
    <row r="172" spans="2:258" ht="13.2" customHeight="1" x14ac:dyDescent="0.25">
      <c r="B172" s="41" t="s">
        <v>372</v>
      </c>
      <c r="C172" s="110" t="e">
        <f>([1]!obGet([1]!obCall("",$B$24,"getValue",E172))-C$27)/C$16</f>
        <v>#N/A</v>
      </c>
      <c r="D172" s="18" t="e">
        <f>[1]!obCall("calibratedCurves-"&amp;B172,$C$9,"getCloneShifted",[1]!obMake("","String",B172),[1]!obMake("","double",$C$16))</f>
        <v>#N/A</v>
      </c>
      <c r="E172" s="18" t="e">
        <f>[1]!obCall("calibratedModel-"&amp;ROW(),D172,"getModel")</f>
        <v>#N/A</v>
      </c>
      <c r="G172" s="110"/>
      <c r="H172" s="18" t="e">
        <f>[1]!obCall("calibrationProduct-"&amp;ROW(),C$9,"getCalibrationProductForSymbol",[1]!obMake("","String",B172))</f>
        <v>#N/A</v>
      </c>
      <c r="I172" s="114" t="e">
        <f>([1]!obGet([1]!obCall("",$H172,"getValue",E172))-[1]!obGet([1]!obCall("",$H172,"getValue",E$27)))/$C$16</f>
        <v>#N/A</v>
      </c>
      <c r="K172" s="115" t="str">
        <f t="shared" si="8"/>
        <v>forward-EUR-3M-USD-OIS-10Y</v>
      </c>
      <c r="L172" s="115" t="e">
        <f t="shared" si="9"/>
        <v>#N/A</v>
      </c>
      <c r="N172" s="98"/>
      <c r="IW172" s="18"/>
      <c r="IX172" s="18"/>
    </row>
    <row r="173" spans="2:258" ht="13.2" customHeight="1" x14ac:dyDescent="0.25">
      <c r="B173" s="41" t="s">
        <v>373</v>
      </c>
      <c r="C173" s="110" t="e">
        <f>([1]!obGet([1]!obCall("",$B$24,"getValue",E173))-C$27)/C$16</f>
        <v>#N/A</v>
      </c>
      <c r="D173" s="18" t="e">
        <f>[1]!obCall("calibratedCurves-"&amp;B173,$C$9,"getCloneShifted",[1]!obMake("","String",B173),[1]!obMake("","double",$C$16))</f>
        <v>#N/A</v>
      </c>
      <c r="E173" s="18" t="e">
        <f>[1]!obCall("calibratedModel-"&amp;ROW(),D173,"getModel")</f>
        <v>#N/A</v>
      </c>
      <c r="G173" s="110"/>
      <c r="H173" s="18" t="e">
        <f>[1]!obCall("calibrationProduct-"&amp;ROW(),C$9,"getCalibrationProductForSymbol",[1]!obMake("","String",B173))</f>
        <v>#N/A</v>
      </c>
      <c r="I173" s="114" t="e">
        <f>([1]!obGet([1]!obCall("",$H173,"getValue",E173))-[1]!obGet([1]!obCall("",$H173,"getValue",E$27)))/$C$16</f>
        <v>#N/A</v>
      </c>
      <c r="K173" s="115" t="str">
        <f t="shared" si="8"/>
        <v>forward-EUR-3M-USD-OIS-12Y</v>
      </c>
      <c r="L173" s="115" t="e">
        <f t="shared" si="9"/>
        <v>#N/A</v>
      </c>
      <c r="N173" s="98"/>
      <c r="IW173" s="18"/>
      <c r="IX173" s="18"/>
    </row>
    <row r="174" spans="2:258" ht="13.2" customHeight="1" x14ac:dyDescent="0.25">
      <c r="B174" s="41" t="s">
        <v>374</v>
      </c>
      <c r="C174" s="110" t="e">
        <f>([1]!obGet([1]!obCall("",$B$24,"getValue",E174))-C$27)/C$16</f>
        <v>#N/A</v>
      </c>
      <c r="D174" s="18" t="e">
        <f>[1]!obCall("calibratedCurves-"&amp;B174,$C$9,"getCloneShifted",[1]!obMake("","String",B174),[1]!obMake("","double",$C$16))</f>
        <v>#N/A</v>
      </c>
      <c r="E174" s="18" t="e">
        <f>[1]!obCall("calibratedModel-"&amp;ROW(),D174,"getModel")</f>
        <v>#N/A</v>
      </c>
      <c r="G174" s="110"/>
      <c r="H174" s="18" t="e">
        <f>[1]!obCall("calibrationProduct-"&amp;ROW(),C$9,"getCalibrationProductForSymbol",[1]!obMake("","String",B174))</f>
        <v>#N/A</v>
      </c>
      <c r="I174" s="114" t="e">
        <f>([1]!obGet([1]!obCall("",$H174,"getValue",E174))-[1]!obGet([1]!obCall("",$H174,"getValue",E$27)))/$C$16</f>
        <v>#N/A</v>
      </c>
      <c r="K174" s="115" t="str">
        <f t="shared" si="8"/>
        <v>forward-EUR-3M-USD-OIS-15Y</v>
      </c>
      <c r="L174" s="115" t="e">
        <f t="shared" si="9"/>
        <v>#N/A</v>
      </c>
      <c r="N174" s="98"/>
      <c r="IW174" s="18"/>
      <c r="IX174" s="18"/>
    </row>
    <row r="175" spans="2:258" ht="13.2" customHeight="1" x14ac:dyDescent="0.25">
      <c r="B175" s="41" t="s">
        <v>375</v>
      </c>
      <c r="C175" s="110" t="e">
        <f>([1]!obGet([1]!obCall("",$B$24,"getValue",E175))-C$27)/C$16</f>
        <v>#N/A</v>
      </c>
      <c r="D175" s="18" t="e">
        <f>[1]!obCall("calibratedCurves-"&amp;B175,$C$9,"getCloneShifted",[1]!obMake("","String",B175),[1]!obMake("","double",$C$16))</f>
        <v>#N/A</v>
      </c>
      <c r="E175" s="18" t="e">
        <f>[1]!obCall("calibratedModel-"&amp;ROW(),D175,"getModel")</f>
        <v>#N/A</v>
      </c>
      <c r="G175" s="110"/>
      <c r="H175" s="18" t="e">
        <f>[1]!obCall("calibrationProduct-"&amp;ROW(),C$9,"getCalibrationProductForSymbol",[1]!obMake("","String",B175))</f>
        <v>#N/A</v>
      </c>
      <c r="I175" s="114" t="e">
        <f>([1]!obGet([1]!obCall("",$H175,"getValue",E175))-[1]!obGet([1]!obCall("",$H175,"getValue",E$27)))/$C$16</f>
        <v>#N/A</v>
      </c>
      <c r="K175" s="115" t="str">
        <f t="shared" si="8"/>
        <v>forward-EUR-3M-USD-OIS-20Y</v>
      </c>
      <c r="L175" s="115" t="e">
        <f t="shared" si="9"/>
        <v>#N/A</v>
      </c>
      <c r="N175" s="98"/>
      <c r="IW175" s="18"/>
      <c r="IX175" s="18"/>
    </row>
    <row r="176" spans="2:258" ht="13.2" customHeight="1" x14ac:dyDescent="0.25">
      <c r="B176" s="41" t="s">
        <v>376</v>
      </c>
      <c r="C176" s="110" t="e">
        <f>([1]!obGet([1]!obCall("",$B$24,"getValue",E176))-C$27)/C$16</f>
        <v>#N/A</v>
      </c>
      <c r="D176" s="18" t="e">
        <f>[1]!obCall("calibratedCurves-"&amp;B176,$C$9,"getCloneShifted",[1]!obMake("","String",B176),[1]!obMake("","double",$C$16))</f>
        <v>#N/A</v>
      </c>
      <c r="E176" s="18" t="e">
        <f>[1]!obCall("calibratedModel-"&amp;ROW(),D176,"getModel")</f>
        <v>#N/A</v>
      </c>
      <c r="G176" s="110"/>
      <c r="H176" s="18" t="e">
        <f>[1]!obCall("calibrationProduct-"&amp;ROW(),C$9,"getCalibrationProductForSymbol",[1]!obMake("","String",B176))</f>
        <v>#N/A</v>
      </c>
      <c r="I176" s="114" t="e">
        <f>([1]!obGet([1]!obCall("",$H176,"getValue",E176))-[1]!obGet([1]!obCall("",$H176,"getValue",E$27)))/$C$16</f>
        <v>#N/A</v>
      </c>
      <c r="K176" s="115" t="str">
        <f t="shared" si="8"/>
        <v>forward-EUR-3M-USD-OIS-25Y</v>
      </c>
      <c r="L176" s="115" t="e">
        <f t="shared" si="9"/>
        <v>#N/A</v>
      </c>
      <c r="N176" s="98"/>
      <c r="IW176" s="18"/>
      <c r="IX176" s="18"/>
    </row>
    <row r="177" spans="2:258" ht="13.2" customHeight="1" x14ac:dyDescent="0.25">
      <c r="B177" s="41" t="s">
        <v>377</v>
      </c>
      <c r="C177" s="110" t="e">
        <f>([1]!obGet([1]!obCall("",$B$24,"getValue",E177))-C$27)/C$16</f>
        <v>#N/A</v>
      </c>
      <c r="D177" s="18" t="e">
        <f>[1]!obCall("calibratedCurves-"&amp;B177,$C$9,"getCloneShifted",[1]!obMake("","String",B177),[1]!obMake("","double",$C$16))</f>
        <v>#N/A</v>
      </c>
      <c r="E177" s="18" t="e">
        <f>[1]!obCall("calibratedModel-"&amp;ROW(),D177,"getModel")</f>
        <v>#N/A</v>
      </c>
      <c r="G177" s="110"/>
      <c r="H177" s="18" t="e">
        <f>[1]!obCall("calibrationProduct-"&amp;ROW(),C$9,"getCalibrationProductForSymbol",[1]!obMake("","String",B177))</f>
        <v>#N/A</v>
      </c>
      <c r="I177" s="114" t="e">
        <f>([1]!obGet([1]!obCall("",$H177,"getValue",E177))-[1]!obGet([1]!obCall("",$H177,"getValue",E$27)))/$C$16</f>
        <v>#N/A</v>
      </c>
      <c r="K177" s="115" t="str">
        <f t="shared" si="8"/>
        <v>forward-EUR-3M-USD-OIS-30Y</v>
      </c>
      <c r="L177" s="115" t="e">
        <f t="shared" si="9"/>
        <v>#N/A</v>
      </c>
      <c r="N177" s="98"/>
      <c r="IW177" s="18"/>
      <c r="IX177" s="18"/>
    </row>
    <row r="178" spans="2:258" ht="13.2" customHeight="1" x14ac:dyDescent="0.25">
      <c r="B178" s="41" t="s">
        <v>378</v>
      </c>
      <c r="C178" s="110" t="e">
        <f>([1]!obGet([1]!obCall("",$B$24,"getValue",E178))-C$27)/C$16</f>
        <v>#N/A</v>
      </c>
      <c r="D178" s="18" t="e">
        <f>[1]!obCall("calibratedCurves-"&amp;B178,$C$9,"getCloneShifted",[1]!obMake("","String",B178),[1]!obMake("","double",$C$16))</f>
        <v>#N/A</v>
      </c>
      <c r="E178" s="18" t="e">
        <f>[1]!obCall("calibratedModel-"&amp;ROW(),D178,"getModel")</f>
        <v>#N/A</v>
      </c>
      <c r="G178" s="110"/>
      <c r="H178" s="18" t="e">
        <f>[1]!obCall("calibrationProduct-"&amp;ROW(),C$9,"getCalibrationProductForSymbol",[1]!obMake("","String",B178))</f>
        <v>#N/A</v>
      </c>
      <c r="I178" s="114" t="e">
        <f>([1]!obGet([1]!obCall("",$H178,"getValue",E178))-[1]!obGet([1]!obCall("",$H178,"getValue",E$27)))/$C$16</f>
        <v>#N/A</v>
      </c>
      <c r="K178" s="115" t="str">
        <f t="shared" si="8"/>
        <v>forward-EUR-3M-USD-OIS-40Y</v>
      </c>
      <c r="L178" s="115" t="e">
        <f t="shared" si="9"/>
        <v>#N/A</v>
      </c>
      <c r="N178" s="98"/>
      <c r="IW178" s="18"/>
      <c r="IX178" s="18"/>
    </row>
    <row r="179" spans="2:258" ht="13.2" customHeight="1" x14ac:dyDescent="0.25">
      <c r="B179" s="41" t="s">
        <v>379</v>
      </c>
      <c r="C179" s="110" t="e">
        <f>([1]!obGet([1]!obCall("",$B$24,"getValue",E179))-C$27)/C$16</f>
        <v>#N/A</v>
      </c>
      <c r="D179" s="18" t="e">
        <f>[1]!obCall("calibratedCurves-"&amp;B179,$C$9,"getCloneShifted",[1]!obMake("","String",B179),[1]!obMake("","double",$C$16))</f>
        <v>#N/A</v>
      </c>
      <c r="E179" s="18" t="e">
        <f>[1]!obCall("calibratedModel-"&amp;ROW(),D179,"getModel")</f>
        <v>#N/A</v>
      </c>
      <c r="G179" s="110"/>
      <c r="H179" s="18" t="e">
        <f>[1]!obCall("calibrationProduct-"&amp;ROW(),C$9,"getCalibrationProductForSymbol",[1]!obMake("","String",B179))</f>
        <v>#N/A</v>
      </c>
      <c r="I179" s="114" t="e">
        <f>([1]!obGet([1]!obCall("",$H179,"getValue",E179))-[1]!obGet([1]!obCall("",$H179,"getValue",E$27)))/$C$16</f>
        <v>#N/A</v>
      </c>
      <c r="K179" s="115" t="str">
        <f t="shared" si="8"/>
        <v>forward-EUR-3M-USD-OIS-50Y</v>
      </c>
      <c r="L179" s="115" t="e">
        <f t="shared" si="9"/>
        <v>#N/A</v>
      </c>
      <c r="N179" s="98"/>
      <c r="IW179" s="18"/>
      <c r="IX179" s="18"/>
    </row>
    <row r="180" spans="2:258" ht="13.2" customHeight="1" x14ac:dyDescent="0.25">
      <c r="B180" s="41" t="s">
        <v>380</v>
      </c>
      <c r="C180" s="110" t="e">
        <f>([1]!obGet([1]!obCall("",$B$24,"getValue",E180))-C$27)/C$16</f>
        <v>#N/A</v>
      </c>
      <c r="D180" s="18" t="e">
        <f>[1]!obCall("calibratedCurves-"&amp;B180,$C$9,"getCloneShifted",[1]!obMake("","String",B180),[1]!obMake("","double",$C$16))</f>
        <v>#N/A</v>
      </c>
      <c r="E180" s="18" t="e">
        <f>[1]!obCall("calibratedModel-"&amp;ROW(),D180,"getModel")</f>
        <v>#N/A</v>
      </c>
      <c r="G180" s="110"/>
      <c r="H180" s="18" t="e">
        <f>[1]!obCall("calibrationProduct-"&amp;ROW(),C$9,"getCalibrationProductForSymbol",[1]!obMake("","String",B180))</f>
        <v>#N/A</v>
      </c>
      <c r="I180" s="114" t="e">
        <f>([1]!obGet([1]!obCall("",$H180,"getValue",E180))-[1]!obGet([1]!obCall("",$H180,"getValue",E$27)))/$C$16</f>
        <v>#N/A</v>
      </c>
      <c r="K180" s="115" t="str">
        <f t="shared" si="8"/>
        <v>discount-EUR-USD-OIS-2-1Y</v>
      </c>
      <c r="L180" s="115" t="e">
        <f t="shared" si="9"/>
        <v>#N/A</v>
      </c>
      <c r="N180" s="98"/>
      <c r="IW180" s="18"/>
      <c r="IX180" s="18"/>
    </row>
    <row r="181" spans="2:258" ht="13.2" customHeight="1" x14ac:dyDescent="0.25">
      <c r="B181" s="41" t="s">
        <v>381</v>
      </c>
      <c r="C181" s="110" t="e">
        <f>([1]!obGet([1]!obCall("",$B$24,"getValue",E181))-C$27)/C$16</f>
        <v>#N/A</v>
      </c>
      <c r="D181" s="18" t="e">
        <f>[1]!obCall("calibratedCurves-"&amp;B181,$C$9,"getCloneShifted",[1]!obMake("","String",B181),[1]!obMake("","double",$C$16))</f>
        <v>#N/A</v>
      </c>
      <c r="E181" s="18" t="e">
        <f>[1]!obCall("calibratedModel-"&amp;ROW(),D181,"getModel")</f>
        <v>#N/A</v>
      </c>
      <c r="G181" s="110"/>
      <c r="H181" s="18" t="e">
        <f>[1]!obCall("calibrationProduct-"&amp;ROW(),C$9,"getCalibrationProductForSymbol",[1]!obMake("","String",B181))</f>
        <v>#N/A</v>
      </c>
      <c r="I181" s="114" t="e">
        <f>([1]!obGet([1]!obCall("",$H181,"getValue",E181))-[1]!obGet([1]!obCall("",$H181,"getValue",E$27)))/$C$16</f>
        <v>#N/A</v>
      </c>
      <c r="K181" s="115" t="str">
        <f t="shared" si="8"/>
        <v>discount-EUR-USD-OIS-2-2Y</v>
      </c>
      <c r="L181" s="115" t="e">
        <f t="shared" si="9"/>
        <v>#N/A</v>
      </c>
      <c r="N181" s="98"/>
      <c r="IW181" s="18"/>
      <c r="IX181" s="18"/>
    </row>
    <row r="182" spans="2:258" ht="13.2" customHeight="1" x14ac:dyDescent="0.25">
      <c r="B182" s="41" t="s">
        <v>382</v>
      </c>
      <c r="C182" s="110" t="e">
        <f>([1]!obGet([1]!obCall("",$B$24,"getValue",E182))-C$27)/C$16</f>
        <v>#N/A</v>
      </c>
      <c r="D182" s="18" t="e">
        <f>[1]!obCall("calibratedCurves-"&amp;B182,$C$9,"getCloneShifted",[1]!obMake("","String",B182),[1]!obMake("","double",$C$16))</f>
        <v>#N/A</v>
      </c>
      <c r="E182" s="18" t="e">
        <f>[1]!obCall("calibratedModel-"&amp;ROW(),D182,"getModel")</f>
        <v>#N/A</v>
      </c>
      <c r="G182" s="110"/>
      <c r="H182" s="18" t="e">
        <f>[1]!obCall("calibrationProduct-"&amp;ROW(),C$9,"getCalibrationProductForSymbol",[1]!obMake("","String",B182))</f>
        <v>#N/A</v>
      </c>
      <c r="I182" s="114" t="e">
        <f>([1]!obGet([1]!obCall("",$H182,"getValue",E182))-[1]!obGet([1]!obCall("",$H182,"getValue",E$27)))/$C$16</f>
        <v>#N/A</v>
      </c>
      <c r="K182" s="115" t="str">
        <f t="shared" si="8"/>
        <v>discount-EUR-USD-OIS-2-3Y</v>
      </c>
      <c r="L182" s="115" t="e">
        <f t="shared" si="9"/>
        <v>#N/A</v>
      </c>
      <c r="N182" s="98"/>
      <c r="IW182" s="18"/>
      <c r="IX182" s="18"/>
    </row>
    <row r="183" spans="2:258" ht="13.2" customHeight="1" x14ac:dyDescent="0.25">
      <c r="B183" s="41" t="s">
        <v>383</v>
      </c>
      <c r="C183" s="110" t="e">
        <f>([1]!obGet([1]!obCall("",$B$24,"getValue",E183))-C$27)/C$16</f>
        <v>#N/A</v>
      </c>
      <c r="D183" s="18" t="e">
        <f>[1]!obCall("calibratedCurves-"&amp;B183,$C$9,"getCloneShifted",[1]!obMake("","String",B183),[1]!obMake("","double",$C$16))</f>
        <v>#N/A</v>
      </c>
      <c r="E183" s="18" t="e">
        <f>[1]!obCall("calibratedModel-"&amp;ROW(),D183,"getModel")</f>
        <v>#N/A</v>
      </c>
      <c r="G183" s="110"/>
      <c r="H183" s="18" t="e">
        <f>[1]!obCall("calibrationProduct-"&amp;ROW(),C$9,"getCalibrationProductForSymbol",[1]!obMake("","String",B183))</f>
        <v>#N/A</v>
      </c>
      <c r="I183" s="114" t="e">
        <f>([1]!obGet([1]!obCall("",$H183,"getValue",E183))-[1]!obGet([1]!obCall("",$H183,"getValue",E$27)))/$C$16</f>
        <v>#N/A</v>
      </c>
      <c r="K183" s="115" t="str">
        <f t="shared" si="8"/>
        <v>discount-EUR-USD-OIS-2-4Y</v>
      </c>
      <c r="L183" s="115" t="e">
        <f t="shared" si="9"/>
        <v>#N/A</v>
      </c>
      <c r="N183" s="98"/>
      <c r="IW183" s="18"/>
      <c r="IX183" s="18"/>
    </row>
    <row r="184" spans="2:258" ht="13.2" customHeight="1" x14ac:dyDescent="0.25">
      <c r="B184" s="41" t="s">
        <v>384</v>
      </c>
      <c r="C184" s="110" t="e">
        <f>([1]!obGet([1]!obCall("",$B$24,"getValue",E184))-C$27)/C$16</f>
        <v>#N/A</v>
      </c>
      <c r="D184" s="18" t="e">
        <f>[1]!obCall("calibratedCurves-"&amp;B184,$C$9,"getCloneShifted",[1]!obMake("","String",B184),[1]!obMake("","double",$C$16))</f>
        <v>#N/A</v>
      </c>
      <c r="E184" s="18" t="e">
        <f>[1]!obCall("calibratedModel-"&amp;ROW(),D184,"getModel")</f>
        <v>#N/A</v>
      </c>
      <c r="G184" s="110"/>
      <c r="H184" s="18" t="e">
        <f>[1]!obCall("calibrationProduct-"&amp;ROW(),C$9,"getCalibrationProductForSymbol",[1]!obMake("","String",B184))</f>
        <v>#N/A</v>
      </c>
      <c r="I184" s="114" t="e">
        <f>([1]!obGet([1]!obCall("",$H184,"getValue",E184))-[1]!obGet([1]!obCall("",$H184,"getValue",E$27)))/$C$16</f>
        <v>#N/A</v>
      </c>
      <c r="K184" s="115" t="str">
        <f t="shared" si="8"/>
        <v>discount-EUR-USD-OIS-2-5Y</v>
      </c>
      <c r="L184" s="115" t="e">
        <f t="shared" si="9"/>
        <v>#N/A</v>
      </c>
      <c r="N184" s="98"/>
      <c r="IW184" s="18"/>
      <c r="IX184" s="18"/>
    </row>
    <row r="185" spans="2:258" ht="13.2" customHeight="1" x14ac:dyDescent="0.25">
      <c r="B185" s="41" t="s">
        <v>385</v>
      </c>
      <c r="C185" s="110" t="e">
        <f>([1]!obGet([1]!obCall("",$B$24,"getValue",E185))-C$27)/C$16</f>
        <v>#N/A</v>
      </c>
      <c r="D185" s="18" t="e">
        <f>[1]!obCall("calibratedCurves-"&amp;B185,$C$9,"getCloneShifted",[1]!obMake("","String",B185),[1]!obMake("","double",$C$16))</f>
        <v>#N/A</v>
      </c>
      <c r="E185" s="18" t="e">
        <f>[1]!obCall("calibratedModel-"&amp;ROW(),D185,"getModel")</f>
        <v>#N/A</v>
      </c>
      <c r="G185" s="110"/>
      <c r="H185" s="18" t="e">
        <f>[1]!obCall("calibrationProduct-"&amp;ROW(),C$9,"getCalibrationProductForSymbol",[1]!obMake("","String",B185))</f>
        <v>#N/A</v>
      </c>
      <c r="I185" s="114" t="e">
        <f>([1]!obGet([1]!obCall("",$H185,"getValue",E185))-[1]!obGet([1]!obCall("",$H185,"getValue",E$27)))/$C$16</f>
        <v>#N/A</v>
      </c>
      <c r="K185" s="115" t="str">
        <f t="shared" si="8"/>
        <v>discount-EUR-USD-OIS-2-7Y</v>
      </c>
      <c r="L185" s="115" t="e">
        <f t="shared" si="9"/>
        <v>#N/A</v>
      </c>
      <c r="N185" s="98"/>
      <c r="IW185" s="18"/>
      <c r="IX185" s="18"/>
    </row>
    <row r="186" spans="2:258" ht="13.2" customHeight="1" x14ac:dyDescent="0.25">
      <c r="B186" s="41" t="s">
        <v>386</v>
      </c>
      <c r="C186" s="110" t="e">
        <f>([1]!obGet([1]!obCall("",$B$24,"getValue",E186))-C$27)/C$16</f>
        <v>#N/A</v>
      </c>
      <c r="D186" s="18" t="e">
        <f>[1]!obCall("calibratedCurves-"&amp;B186,$C$9,"getCloneShifted",[1]!obMake("","String",B186),[1]!obMake("","double",$C$16))</f>
        <v>#N/A</v>
      </c>
      <c r="E186" s="18" t="e">
        <f>[1]!obCall("calibratedModel-"&amp;ROW(),D186,"getModel")</f>
        <v>#N/A</v>
      </c>
      <c r="G186" s="110"/>
      <c r="H186" s="18" t="e">
        <f>[1]!obCall("calibrationProduct-"&amp;ROW(),C$9,"getCalibrationProductForSymbol",[1]!obMake("","String",B186))</f>
        <v>#N/A</v>
      </c>
      <c r="I186" s="114" t="e">
        <f>([1]!obGet([1]!obCall("",$H186,"getValue",E186))-[1]!obGet([1]!obCall("",$H186,"getValue",E$27)))/$C$16</f>
        <v>#N/A</v>
      </c>
      <c r="K186" s="115" t="str">
        <f t="shared" si="8"/>
        <v>discount-EUR-USD-OIS-2-10Y</v>
      </c>
      <c r="L186" s="115" t="e">
        <f t="shared" si="9"/>
        <v>#N/A</v>
      </c>
      <c r="N186" s="98"/>
      <c r="IW186" s="18"/>
      <c r="IX186" s="18"/>
    </row>
    <row r="187" spans="2:258" ht="13.2" customHeight="1" x14ac:dyDescent="0.25">
      <c r="B187" s="41" t="s">
        <v>387</v>
      </c>
      <c r="C187" s="110" t="e">
        <f>([1]!obGet([1]!obCall("",$B$24,"getValue",E187))-C$27)/C$16</f>
        <v>#N/A</v>
      </c>
      <c r="D187" s="18" t="e">
        <f>[1]!obCall("calibratedCurves-"&amp;B187,$C$9,"getCloneShifted",[1]!obMake("","String",B187),[1]!obMake("","double",$C$16))</f>
        <v>#N/A</v>
      </c>
      <c r="E187" s="18" t="e">
        <f>[1]!obCall("calibratedModel-"&amp;ROW(),D187,"getModel")</f>
        <v>#N/A</v>
      </c>
      <c r="G187" s="110"/>
      <c r="H187" s="18" t="e">
        <f>[1]!obCall("calibrationProduct-"&amp;ROW(),C$9,"getCalibrationProductForSymbol",[1]!obMake("","String",B187))</f>
        <v>#N/A</v>
      </c>
      <c r="I187" s="114" t="e">
        <f>([1]!obGet([1]!obCall("",$H187,"getValue",E187))-[1]!obGet([1]!obCall("",$H187,"getValue",E$27)))/$C$16</f>
        <v>#N/A</v>
      </c>
      <c r="K187" s="115" t="str">
        <f t="shared" si="8"/>
        <v>discount-EUR-USD-OIS-2-15Y</v>
      </c>
      <c r="L187" s="115" t="e">
        <f t="shared" si="9"/>
        <v>#N/A</v>
      </c>
      <c r="N187" s="98"/>
      <c r="IW187" s="18"/>
      <c r="IX187" s="18"/>
    </row>
    <row r="188" spans="2:258" ht="13.2" customHeight="1" x14ac:dyDescent="0.25">
      <c r="B188" s="41" t="s">
        <v>388</v>
      </c>
      <c r="C188" s="110" t="e">
        <f>([1]!obGet([1]!obCall("",$B$24,"getValue",E188))-C$27)/C$16</f>
        <v>#N/A</v>
      </c>
      <c r="D188" s="18" t="e">
        <f>[1]!obCall("calibratedCurves-"&amp;B188,$C$9,"getCloneShifted",[1]!obMake("","String",B188),[1]!obMake("","double",$C$16))</f>
        <v>#N/A</v>
      </c>
      <c r="E188" s="18" t="e">
        <f>[1]!obCall("calibratedModel-"&amp;ROW(),D188,"getModel")</f>
        <v>#N/A</v>
      </c>
      <c r="G188" s="110"/>
      <c r="H188" s="18" t="e">
        <f>[1]!obCall("calibrationProduct-"&amp;ROW(),C$9,"getCalibrationProductForSymbol",[1]!obMake("","String",B188))</f>
        <v>#N/A</v>
      </c>
      <c r="I188" s="114" t="e">
        <f>([1]!obGet([1]!obCall("",$H188,"getValue",E188))-[1]!obGet([1]!obCall("",$H188,"getValue",E$27)))/$C$16</f>
        <v>#N/A</v>
      </c>
      <c r="K188" s="115" t="str">
        <f t="shared" ref="K188:K203" si="10">B188</f>
        <v>discount-EUR-USD-OIS-2-20Y</v>
      </c>
      <c r="L188" s="115" t="e">
        <f t="shared" ref="L188:L203" si="11">C188/I188</f>
        <v>#N/A</v>
      </c>
      <c r="N188" s="98"/>
      <c r="IW188" s="18"/>
      <c r="IX188" s="18"/>
    </row>
    <row r="189" spans="2:258" ht="13.2" customHeight="1" x14ac:dyDescent="0.25">
      <c r="B189" s="41" t="s">
        <v>389</v>
      </c>
      <c r="C189" s="110" t="e">
        <f>([1]!obGet([1]!obCall("",$B$24,"getValue",E189))-C$27)/C$16</f>
        <v>#N/A</v>
      </c>
      <c r="D189" s="18" t="e">
        <f>[1]!obCall("calibratedCurves-"&amp;B189,$C$9,"getCloneShifted",[1]!obMake("","String",B189),[1]!obMake("","double",$C$16))</f>
        <v>#N/A</v>
      </c>
      <c r="E189" s="18" t="e">
        <f>[1]!obCall("calibratedModel-"&amp;ROW(),D189,"getModel")</f>
        <v>#N/A</v>
      </c>
      <c r="G189" s="110"/>
      <c r="H189" s="18" t="e">
        <f>[1]!obCall("calibrationProduct-"&amp;ROW(),C$9,"getCalibrationProductForSymbol",[1]!obMake("","String",B189))</f>
        <v>#N/A</v>
      </c>
      <c r="I189" s="114" t="e">
        <f>([1]!obGet([1]!obCall("",$H189,"getValue",E189))-[1]!obGet([1]!obCall("",$H189,"getValue",E$27)))/$C$16</f>
        <v>#N/A</v>
      </c>
      <c r="K189" s="115" t="str">
        <f t="shared" si="10"/>
        <v>discount-EUR-USD-OIS-2-30Y</v>
      </c>
      <c r="L189" s="115" t="e">
        <f t="shared" si="11"/>
        <v>#N/A</v>
      </c>
      <c r="N189" s="98"/>
      <c r="IW189" s="18"/>
      <c r="IX189" s="18"/>
    </row>
    <row r="190" spans="2:258" ht="13.2" customHeight="1" x14ac:dyDescent="0.25">
      <c r="B190" s="41" t="s">
        <v>390</v>
      </c>
      <c r="C190" s="110" t="e">
        <f>([1]!obGet([1]!obCall("",$B$24,"getValue",E190))-C$27)/C$16</f>
        <v>#N/A</v>
      </c>
      <c r="D190" s="18" t="e">
        <f>[1]!obCall("calibratedCurves-"&amp;B190,$C$9,"getCloneShifted",[1]!obMake("","String",B190),[1]!obMake("","double",$C$16))</f>
        <v>#N/A</v>
      </c>
      <c r="E190" s="18" t="e">
        <f>[1]!obCall("calibratedModel-"&amp;ROW(),D190,"getModel")</f>
        <v>#N/A</v>
      </c>
      <c r="G190" s="110"/>
      <c r="H190" s="18" t="e">
        <f>[1]!obCall("calibrationProduct-"&amp;ROW(),C$9,"getCalibrationProductForSymbol",[1]!obMake("","String",B190))</f>
        <v>#N/A</v>
      </c>
      <c r="I190" s="114" t="e">
        <f>([1]!obGet([1]!obCall("",$H190,"getValue",E190))-[1]!obGet([1]!obCall("",$H190,"getValue",E$27)))/$C$16</f>
        <v>#N/A</v>
      </c>
      <c r="K190" s="115" t="str">
        <f t="shared" si="10"/>
        <v>discount-EUR-USD-OIS-2-40Y</v>
      </c>
      <c r="L190" s="115" t="e">
        <f t="shared" si="11"/>
        <v>#N/A</v>
      </c>
      <c r="N190" s="98"/>
      <c r="IW190" s="18"/>
      <c r="IX190" s="18"/>
    </row>
    <row r="191" spans="2:258" ht="13.2" customHeight="1" x14ac:dyDescent="0.25">
      <c r="B191" s="41" t="s">
        <v>391</v>
      </c>
      <c r="C191" s="110" t="e">
        <f>([1]!obGet([1]!obCall("",$B$24,"getValue",E191))-C$27)/C$16</f>
        <v>#N/A</v>
      </c>
      <c r="D191" s="18" t="e">
        <f>[1]!obCall("calibratedCurves-"&amp;B191,$C$9,"getCloneShifted",[1]!obMake("","String",B191),[1]!obMake("","double",$C$16))</f>
        <v>#N/A</v>
      </c>
      <c r="E191" s="18" t="e">
        <f>[1]!obCall("calibratedModel-"&amp;ROW(),D191,"getModel")</f>
        <v>#N/A</v>
      </c>
      <c r="G191" s="110"/>
      <c r="H191" s="18" t="e">
        <f>[1]!obCall("calibrationProduct-"&amp;ROW(),C$9,"getCalibrationProductForSymbol",[1]!obMake("","String",B191))</f>
        <v>#N/A</v>
      </c>
      <c r="I191" s="114" t="e">
        <f>([1]!obGet([1]!obCall("",$H191,"getValue",E191))-[1]!obGet([1]!obCall("",$H191,"getValue",E$27)))/$C$16</f>
        <v>#N/A</v>
      </c>
      <c r="K191" s="115" t="str">
        <f t="shared" si="10"/>
        <v>discount-EUR-USD-OIS-2-50Y</v>
      </c>
      <c r="L191" s="115" t="e">
        <f t="shared" si="11"/>
        <v>#N/A</v>
      </c>
      <c r="N191" s="98"/>
      <c r="IW191" s="18"/>
      <c r="IX191" s="18"/>
    </row>
    <row r="192" spans="2:258" ht="13.2" customHeight="1" x14ac:dyDescent="0.25">
      <c r="B192" s="41" t="s">
        <v>392</v>
      </c>
      <c r="C192" s="110" t="e">
        <f>([1]!obGet([1]!obCall("",$B$24,"getValue",E192))-C$27)/C$16</f>
        <v>#N/A</v>
      </c>
      <c r="D192" s="18" t="e">
        <f>[1]!obCall("calibratedCurves-"&amp;B192,$C$9,"getCloneShifted",[1]!obMake("","String",B192),[1]!obMake("","double",$C$16))</f>
        <v>#N/A</v>
      </c>
      <c r="E192" s="18" t="e">
        <f>[1]!obCall("calibratedModel-"&amp;ROW(),D192,"getModel")</f>
        <v>#N/A</v>
      </c>
      <c r="G192" s="110"/>
      <c r="H192" s="18" t="e">
        <f>[1]!obCall("calibrationProduct-"&amp;ROW(),C$9,"getCalibrationProductForSymbol",[1]!obMake("","String",B192))</f>
        <v>#N/A</v>
      </c>
      <c r="I192" s="114" t="e">
        <f>([1]!obGet([1]!obCall("",$H192,"getValue",E192))-[1]!obGet([1]!obCall("",$H192,"getValue",E$27)))/$C$16</f>
        <v>#N/A</v>
      </c>
      <c r="K192" s="115" t="str">
        <f t="shared" si="10"/>
        <v>discount-EUR-FND-1Y</v>
      </c>
      <c r="L192" s="115" t="e">
        <f t="shared" si="11"/>
        <v>#N/A</v>
      </c>
      <c r="N192" s="98"/>
      <c r="IW192" s="18"/>
      <c r="IX192" s="18"/>
    </row>
    <row r="193" spans="2:258" ht="13.2" customHeight="1" x14ac:dyDescent="0.25">
      <c r="B193" s="41" t="s">
        <v>393</v>
      </c>
      <c r="C193" s="110" t="e">
        <f>([1]!obGet([1]!obCall("",$B$24,"getValue",E193))-C$27)/C$16</f>
        <v>#N/A</v>
      </c>
      <c r="D193" s="18" t="e">
        <f>[1]!obCall("calibratedCurves-"&amp;B193,$C$9,"getCloneShifted",[1]!obMake("","String",B193),[1]!obMake("","double",$C$16))</f>
        <v>#N/A</v>
      </c>
      <c r="E193" s="18" t="e">
        <f>[1]!obCall("calibratedModel-"&amp;ROW(),D193,"getModel")</f>
        <v>#N/A</v>
      </c>
      <c r="G193" s="110"/>
      <c r="H193" s="18" t="e">
        <f>[1]!obCall("calibrationProduct-"&amp;ROW(),C$9,"getCalibrationProductForSymbol",[1]!obMake("","String",B193))</f>
        <v>#N/A</v>
      </c>
      <c r="I193" s="114" t="e">
        <f>([1]!obGet([1]!obCall("",$H193,"getValue",E193))-[1]!obGet([1]!obCall("",$H193,"getValue",E$27)))/$C$16</f>
        <v>#N/A</v>
      </c>
      <c r="K193" s="115" t="str">
        <f t="shared" si="10"/>
        <v>discount-EUR-FND-2Y</v>
      </c>
      <c r="L193" s="115" t="e">
        <f t="shared" si="11"/>
        <v>#N/A</v>
      </c>
      <c r="N193" s="98"/>
      <c r="IW193" s="18"/>
      <c r="IX193" s="18"/>
    </row>
    <row r="194" spans="2:258" ht="13.2" customHeight="1" x14ac:dyDescent="0.25">
      <c r="B194" s="41" t="s">
        <v>394</v>
      </c>
      <c r="C194" s="110" t="e">
        <f>([1]!obGet([1]!obCall("",$B$24,"getValue",E194))-C$27)/C$16</f>
        <v>#N/A</v>
      </c>
      <c r="D194" s="18" t="e">
        <f>[1]!obCall("calibratedCurves-"&amp;B194,$C$9,"getCloneShifted",[1]!obMake("","String",B194),[1]!obMake("","double",$C$16))</f>
        <v>#N/A</v>
      </c>
      <c r="E194" s="18" t="e">
        <f>[1]!obCall("calibratedModel-"&amp;ROW(),D194,"getModel")</f>
        <v>#N/A</v>
      </c>
      <c r="G194" s="110"/>
      <c r="H194" s="18" t="e">
        <f>[1]!obCall("calibrationProduct-"&amp;ROW(),C$9,"getCalibrationProductForSymbol",[1]!obMake("","String",B194))</f>
        <v>#N/A</v>
      </c>
      <c r="I194" s="114" t="e">
        <f>([1]!obGet([1]!obCall("",$H194,"getValue",E194))-[1]!obGet([1]!obCall("",$H194,"getValue",E$27)))/$C$16</f>
        <v>#N/A</v>
      </c>
      <c r="K194" s="115" t="str">
        <f t="shared" si="10"/>
        <v>discount-EUR-FND-3Y</v>
      </c>
      <c r="L194" s="115" t="e">
        <f t="shared" si="11"/>
        <v>#N/A</v>
      </c>
      <c r="N194" s="98"/>
      <c r="IW194" s="18"/>
      <c r="IX194" s="18"/>
    </row>
    <row r="195" spans="2:258" ht="13.2" customHeight="1" x14ac:dyDescent="0.25">
      <c r="B195" s="41" t="s">
        <v>395</v>
      </c>
      <c r="C195" s="110" t="e">
        <f>([1]!obGet([1]!obCall("",$B$24,"getValue",E195))-C$27)/C$16</f>
        <v>#N/A</v>
      </c>
      <c r="D195" s="18" t="e">
        <f>[1]!obCall("calibratedCurves-"&amp;B195,$C$9,"getCloneShifted",[1]!obMake("","String",B195),[1]!obMake("","double",$C$16))</f>
        <v>#N/A</v>
      </c>
      <c r="E195" s="18" t="e">
        <f>[1]!obCall("calibratedModel-"&amp;ROW(),D195,"getModel")</f>
        <v>#N/A</v>
      </c>
      <c r="G195" s="110"/>
      <c r="H195" s="18" t="e">
        <f>[1]!obCall("calibrationProduct-"&amp;ROW(),C$9,"getCalibrationProductForSymbol",[1]!obMake("","String",B195))</f>
        <v>#N/A</v>
      </c>
      <c r="I195" s="114" t="e">
        <f>([1]!obGet([1]!obCall("",$H195,"getValue",E195))-[1]!obGet([1]!obCall("",$H195,"getValue",E$27)))/$C$16</f>
        <v>#N/A</v>
      </c>
      <c r="K195" s="115" t="str">
        <f t="shared" si="10"/>
        <v>discount-EUR-FND-4Y</v>
      </c>
      <c r="L195" s="115" t="e">
        <f t="shared" si="11"/>
        <v>#N/A</v>
      </c>
      <c r="N195" s="98"/>
      <c r="IW195" s="18"/>
      <c r="IX195" s="18"/>
    </row>
    <row r="196" spans="2:258" ht="13.2" customHeight="1" x14ac:dyDescent="0.25">
      <c r="B196" s="41" t="s">
        <v>396</v>
      </c>
      <c r="C196" s="110" t="e">
        <f>([1]!obGet([1]!obCall("",$B$24,"getValue",E196))-C$27)/C$16</f>
        <v>#N/A</v>
      </c>
      <c r="D196" s="18" t="e">
        <f>[1]!obCall("calibratedCurves-"&amp;B196,$C$9,"getCloneShifted",[1]!obMake("","String",B196),[1]!obMake("","double",$C$16))</f>
        <v>#N/A</v>
      </c>
      <c r="E196" s="18" t="e">
        <f>[1]!obCall("calibratedModel-"&amp;ROW(),D196,"getModel")</f>
        <v>#N/A</v>
      </c>
      <c r="G196" s="110"/>
      <c r="H196" s="18" t="e">
        <f>[1]!obCall("calibrationProduct-"&amp;ROW(),C$9,"getCalibrationProductForSymbol",[1]!obMake("","String",B196))</f>
        <v>#N/A</v>
      </c>
      <c r="I196" s="114" t="e">
        <f>([1]!obGet([1]!obCall("",$H196,"getValue",E196))-[1]!obGet([1]!obCall("",$H196,"getValue",E$27)))/$C$16</f>
        <v>#N/A</v>
      </c>
      <c r="K196" s="115" t="str">
        <f t="shared" si="10"/>
        <v>discount-EUR-FND-5Y</v>
      </c>
      <c r="L196" s="115" t="e">
        <f t="shared" si="11"/>
        <v>#N/A</v>
      </c>
      <c r="N196" s="98"/>
      <c r="IW196" s="18"/>
      <c r="IX196" s="18"/>
    </row>
    <row r="197" spans="2:258" ht="13.2" customHeight="1" x14ac:dyDescent="0.25">
      <c r="B197" s="41" t="s">
        <v>397</v>
      </c>
      <c r="C197" s="110" t="e">
        <f>([1]!obGet([1]!obCall("",$B$24,"getValue",E197))-C$27)/C$16</f>
        <v>#N/A</v>
      </c>
      <c r="D197" s="18" t="e">
        <f>[1]!obCall("calibratedCurves-"&amp;B197,$C$9,"getCloneShifted",[1]!obMake("","String",B197),[1]!obMake("","double",$C$16))</f>
        <v>#N/A</v>
      </c>
      <c r="E197" s="18" t="e">
        <f>[1]!obCall("calibratedModel-"&amp;ROW(),D197,"getModel")</f>
        <v>#N/A</v>
      </c>
      <c r="G197" s="110"/>
      <c r="H197" s="18" t="e">
        <f>[1]!obCall("calibrationProduct-"&amp;ROW(),C$9,"getCalibrationProductForSymbol",[1]!obMake("","String",B197))</f>
        <v>#N/A</v>
      </c>
      <c r="I197" s="114" t="e">
        <f>([1]!obGet([1]!obCall("",$H197,"getValue",E197))-[1]!obGet([1]!obCall("",$H197,"getValue",E$27)))/$C$16</f>
        <v>#N/A</v>
      </c>
      <c r="K197" s="115" t="str">
        <f t="shared" si="10"/>
        <v>discount-EUR-FND-7Y</v>
      </c>
      <c r="L197" s="115" t="e">
        <f t="shared" si="11"/>
        <v>#N/A</v>
      </c>
      <c r="N197" s="98"/>
      <c r="IW197" s="18"/>
      <c r="IX197" s="18"/>
    </row>
    <row r="198" spans="2:258" ht="13.2" customHeight="1" x14ac:dyDescent="0.25">
      <c r="B198" s="41" t="s">
        <v>204</v>
      </c>
      <c r="C198" s="110" t="e">
        <f>([1]!obGet([1]!obCall("",$B$24,"getValue",E198))-C$27)/C$16</f>
        <v>#N/A</v>
      </c>
      <c r="D198" s="18" t="e">
        <f>[1]!obCall("calibratedCurves-"&amp;B198,$C$9,"getCloneShifted",[1]!obMake("","String",B198),[1]!obMake("","double",$C$16))</f>
        <v>#N/A</v>
      </c>
      <c r="E198" s="18" t="e">
        <f>[1]!obCall("calibratedModel-"&amp;ROW(),D198,"getModel")</f>
        <v>#N/A</v>
      </c>
      <c r="G198" s="110"/>
      <c r="H198" s="18" t="e">
        <f>[1]!obCall("calibrationProduct-"&amp;ROW(),C$9,"getCalibrationProductForSymbol",[1]!obMake("","String",B198))</f>
        <v>#N/A</v>
      </c>
      <c r="I198" s="114" t="e">
        <f>([1]!obGet([1]!obCall("",$H198,"getValue",E198))-[1]!obGet([1]!obCall("",$H198,"getValue",E$27)))/$C$16</f>
        <v>#N/A</v>
      </c>
      <c r="K198" s="115" t="str">
        <f t="shared" si="10"/>
        <v>discount-EUR-FND-10Y</v>
      </c>
      <c r="L198" s="115" t="e">
        <f t="shared" si="11"/>
        <v>#N/A</v>
      </c>
      <c r="N198" s="98"/>
      <c r="IW198" s="18"/>
      <c r="IX198" s="18"/>
    </row>
    <row r="199" spans="2:258" ht="13.2" customHeight="1" x14ac:dyDescent="0.25">
      <c r="B199" s="41" t="s">
        <v>398</v>
      </c>
      <c r="C199" s="110" t="e">
        <f>([1]!obGet([1]!obCall("",$B$24,"getValue",E199))-C$27)/C$16</f>
        <v>#N/A</v>
      </c>
      <c r="D199" s="18" t="e">
        <f>[1]!obCall("calibratedCurves-"&amp;B199,$C$9,"getCloneShifted",[1]!obMake("","String",B199),[1]!obMake("","double",$C$16))</f>
        <v>#N/A</v>
      </c>
      <c r="E199" s="18" t="e">
        <f>[1]!obCall("calibratedModel-"&amp;ROW(),D199,"getModel")</f>
        <v>#N/A</v>
      </c>
      <c r="G199" s="110"/>
      <c r="H199" s="18" t="e">
        <f>[1]!obCall("calibrationProduct-"&amp;ROW(),C$9,"getCalibrationProductForSymbol",[1]!obMake("","String",B199))</f>
        <v>#N/A</v>
      </c>
      <c r="I199" s="114" t="e">
        <f>([1]!obGet([1]!obCall("",$H199,"getValue",E199))-[1]!obGet([1]!obCall("",$H199,"getValue",E$27)))/$C$16</f>
        <v>#N/A</v>
      </c>
      <c r="K199" s="115" t="str">
        <f t="shared" si="10"/>
        <v>discount-EUR-FND-15Y</v>
      </c>
      <c r="L199" s="115" t="e">
        <f t="shared" si="11"/>
        <v>#N/A</v>
      </c>
      <c r="N199" s="98"/>
      <c r="IW199" s="18"/>
      <c r="IX199" s="18"/>
    </row>
    <row r="200" spans="2:258" ht="13.2" customHeight="1" x14ac:dyDescent="0.25">
      <c r="B200" s="41" t="s">
        <v>399</v>
      </c>
      <c r="C200" s="110" t="e">
        <f>([1]!obGet([1]!obCall("",$B$24,"getValue",E200))-C$27)/C$16</f>
        <v>#N/A</v>
      </c>
      <c r="D200" s="18" t="e">
        <f>[1]!obCall("calibratedCurves-"&amp;B200,$C$9,"getCloneShifted",[1]!obMake("","String",B200),[1]!obMake("","double",$C$16))</f>
        <v>#N/A</v>
      </c>
      <c r="E200" s="18" t="e">
        <f>[1]!obCall("calibratedModel-"&amp;ROW(),D200,"getModel")</f>
        <v>#N/A</v>
      </c>
      <c r="G200" s="110"/>
      <c r="H200" s="18" t="e">
        <f>[1]!obCall("calibrationProduct-"&amp;ROW(),C$9,"getCalibrationProductForSymbol",[1]!obMake("","String",B200))</f>
        <v>#N/A</v>
      </c>
      <c r="I200" s="114" t="e">
        <f>([1]!obGet([1]!obCall("",$H200,"getValue",E200))-[1]!obGet([1]!obCall("",$H200,"getValue",E$27)))/$C$16</f>
        <v>#N/A</v>
      </c>
      <c r="K200" s="115" t="str">
        <f t="shared" si="10"/>
        <v>discount-EUR-FND-20Y</v>
      </c>
      <c r="L200" s="115" t="e">
        <f t="shared" si="11"/>
        <v>#N/A</v>
      </c>
      <c r="N200" s="98"/>
      <c r="IW200" s="18"/>
      <c r="IX200" s="18"/>
    </row>
    <row r="201" spans="2:258" ht="13.2" customHeight="1" x14ac:dyDescent="0.25">
      <c r="B201" s="41" t="s">
        <v>400</v>
      </c>
      <c r="C201" s="110" t="e">
        <f>([1]!obGet([1]!obCall("",$B$24,"getValue",E201))-C$27)/C$16</f>
        <v>#N/A</v>
      </c>
      <c r="D201" s="18" t="e">
        <f>[1]!obCall("calibratedCurves-"&amp;B201,$C$9,"getCloneShifted",[1]!obMake("","String",B201),[1]!obMake("","double",$C$16))</f>
        <v>#N/A</v>
      </c>
      <c r="E201" s="18" t="e">
        <f>[1]!obCall("calibratedModel-"&amp;ROW(),D201,"getModel")</f>
        <v>#N/A</v>
      </c>
      <c r="G201" s="110"/>
      <c r="H201" s="18" t="e">
        <f>[1]!obCall("calibrationProduct-"&amp;ROW(),C$9,"getCalibrationProductForSymbol",[1]!obMake("","String",B201))</f>
        <v>#N/A</v>
      </c>
      <c r="I201" s="114" t="e">
        <f>([1]!obGet([1]!obCall("",$H201,"getValue",E201))-[1]!obGet([1]!obCall("",$H201,"getValue",E$27)))/$C$16</f>
        <v>#N/A</v>
      </c>
      <c r="K201" s="115" t="str">
        <f t="shared" si="10"/>
        <v>discount-EUR-FND-30Y</v>
      </c>
      <c r="L201" s="115" t="e">
        <f t="shared" si="11"/>
        <v>#N/A</v>
      </c>
      <c r="N201" s="98"/>
      <c r="IW201" s="18"/>
      <c r="IX201" s="18"/>
    </row>
    <row r="202" spans="2:258" ht="13.2" customHeight="1" x14ac:dyDescent="0.25">
      <c r="B202" s="41" t="s">
        <v>401</v>
      </c>
      <c r="C202" s="110" t="e">
        <f>([1]!obGet([1]!obCall("",$B$24,"getValue",E202))-C$27)/C$16</f>
        <v>#N/A</v>
      </c>
      <c r="D202" s="18" t="e">
        <f>[1]!obCall("calibratedCurves-"&amp;B202,$C$9,"getCloneShifted",[1]!obMake("","String",B202),[1]!obMake("","double",$C$16))</f>
        <v>#N/A</v>
      </c>
      <c r="E202" s="18" t="e">
        <f>[1]!obCall("calibratedModel-"&amp;ROW(),D202,"getModel")</f>
        <v>#N/A</v>
      </c>
      <c r="G202" s="110"/>
      <c r="H202" s="18" t="e">
        <f>[1]!obCall("calibrationProduct-"&amp;ROW(),C$9,"getCalibrationProductForSymbol",[1]!obMake("","String",B202))</f>
        <v>#N/A</v>
      </c>
      <c r="I202" s="114" t="e">
        <f>([1]!obGet([1]!obCall("",$H202,"getValue",E202))-[1]!obGet([1]!obCall("",$H202,"getValue",E$27)))/$C$16</f>
        <v>#N/A</v>
      </c>
      <c r="K202" s="115" t="str">
        <f t="shared" si="10"/>
        <v>discount-EUR-FND-40Y</v>
      </c>
      <c r="L202" s="115" t="e">
        <f t="shared" si="11"/>
        <v>#N/A</v>
      </c>
      <c r="N202" s="98"/>
      <c r="IW202" s="18"/>
      <c r="IX202" s="18"/>
    </row>
    <row r="203" spans="2:258" ht="13.2" customHeight="1" x14ac:dyDescent="0.25">
      <c r="B203" s="41" t="s">
        <v>402</v>
      </c>
      <c r="C203" s="110" t="e">
        <f>([1]!obGet([1]!obCall("",$B$24,"getValue",E203))-C$27)/C$16</f>
        <v>#N/A</v>
      </c>
      <c r="D203" s="18" t="e">
        <f>[1]!obCall("calibratedCurves-"&amp;B203,$C$9,"getCloneShifted",[1]!obMake("","String",B203),[1]!obMake("","double",$C$16))</f>
        <v>#N/A</v>
      </c>
      <c r="E203" s="18" t="e">
        <f>[1]!obCall("calibratedModel-"&amp;ROW(),D203,"getModel")</f>
        <v>#N/A</v>
      </c>
      <c r="G203" s="110"/>
      <c r="H203" s="18" t="e">
        <f>[1]!obCall("calibrationProduct-"&amp;ROW(),C$9,"getCalibrationProductForSymbol",[1]!obMake("","String",B203))</f>
        <v>#N/A</v>
      </c>
      <c r="I203" s="114" t="e">
        <f>([1]!obGet([1]!obCall("",$H203,"getValue",E203))-[1]!obGet([1]!obCall("",$H203,"getValue",E$27)))/$C$16</f>
        <v>#N/A</v>
      </c>
      <c r="K203" s="115" t="str">
        <f t="shared" si="10"/>
        <v>discount-EUR-FND-50Y</v>
      </c>
      <c r="L203" s="115" t="e">
        <f t="shared" si="11"/>
        <v>#N/A</v>
      </c>
      <c r="N203" s="98"/>
      <c r="IW203" s="18"/>
      <c r="IX203" s="18"/>
    </row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Load Libs</vt:lpstr>
      <vt:lpstr>Curves Definition</vt:lpstr>
      <vt:lpstr>Calibration</vt:lpstr>
      <vt:lpstr>Curves View</vt:lpstr>
      <vt:lpstr>Valuation</vt:lpstr>
      <vt:lpstr>Sensitivities</vt:lpstr>
      <vt:lpstr>Sensitivity Vector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 Calibration</dc:title>
  <dc:subject>Calibration of Discount and Forward Curves</dc:subject>
  <dc:creator/>
  <cp:keywords>Rate Curve Tenor Basis Spread Cross Currency Spread</cp:keywords>
  <dc:description/>
  <cp:lastModifiedBy>fries</cp:lastModifiedBy>
  <cp:revision>457</cp:revision>
  <dcterms:created xsi:type="dcterms:W3CDTF">2012-11-30T18:44:25Z</dcterms:created>
  <dcterms:modified xsi:type="dcterms:W3CDTF">2019-01-27T19:06:33Z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