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0F0FCE33-33D2-4B45-B2C0-08B86C2B52DD}" xr6:coauthVersionLast="36" xr6:coauthVersionMax="36" xr10:uidLastSave="{00000000-0000-0000-0000-000000000000}"/>
  <bookViews>
    <workbookView xWindow="0" yWindow="0" windowWidth="22260" windowHeight="12648" firstSheet="2" activeTab="6" xr2:uid="{00000000-000D-0000-FFFF-FFFF00000000}"/>
  </bookViews>
  <sheets>
    <sheet name="hand-eye_kinect" sheetId="1" r:id="rId1"/>
    <sheet name="hand-eye_fusionTrac" sheetId="2" r:id="rId2"/>
    <sheet name="marker orientation" sheetId="3" r:id="rId3"/>
    <sheet name="Single_axis_error" sheetId="6" r:id="rId4"/>
    <sheet name="Multiple_axis_error" sheetId="7" r:id="rId5"/>
    <sheet name="multiple_axis" sheetId="8" r:id="rId6"/>
    <sheet name="5_cap_data" sheetId="9" r:id="rId7"/>
    <sheet name="single_axis" sheetId="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E19" i="6"/>
  <c r="E20" i="7"/>
  <c r="J28" i="9" l="1"/>
  <c r="J27" i="9"/>
  <c r="K23" i="9"/>
  <c r="I23" i="9"/>
  <c r="J23" i="9"/>
  <c r="J24" i="9"/>
  <c r="J25" i="9"/>
  <c r="J26" i="9"/>
  <c r="J3" i="9"/>
  <c r="J7" i="9"/>
  <c r="J11" i="9"/>
  <c r="J15" i="9"/>
  <c r="J19" i="9"/>
  <c r="J2" i="9"/>
  <c r="E3" i="7"/>
  <c r="E4" i="7"/>
  <c r="E5" i="7"/>
  <c r="G5" i="7" s="1"/>
  <c r="E6" i="7"/>
  <c r="E7" i="7"/>
  <c r="E8" i="7"/>
  <c r="E9" i="7"/>
  <c r="E10" i="7"/>
  <c r="G10" i="7" s="1"/>
  <c r="E11" i="7"/>
  <c r="G11" i="7" s="1"/>
  <c r="E2" i="7"/>
  <c r="E3" i="6"/>
  <c r="E4" i="6"/>
  <c r="G4" i="6" s="1"/>
  <c r="E5" i="6"/>
  <c r="E6" i="6"/>
  <c r="E7" i="6"/>
  <c r="E8" i="6"/>
  <c r="G8" i="6" s="1"/>
  <c r="E9" i="6"/>
  <c r="E10" i="6"/>
  <c r="G10" i="6" s="1"/>
  <c r="E11" i="6"/>
  <c r="E2" i="6"/>
  <c r="G2" i="6" s="1"/>
  <c r="E3" i="3"/>
  <c r="E4" i="3"/>
  <c r="E5" i="3"/>
  <c r="G5" i="3" s="1"/>
  <c r="E6" i="3"/>
  <c r="E7" i="3"/>
  <c r="E8" i="3"/>
  <c r="E9" i="3"/>
  <c r="E10" i="3"/>
  <c r="E14" i="3" s="1"/>
  <c r="E11" i="3"/>
  <c r="E2" i="3"/>
  <c r="I3" i="9"/>
  <c r="I4" i="9"/>
  <c r="J4" i="9" s="1"/>
  <c r="I5" i="9"/>
  <c r="J5" i="9" s="1"/>
  <c r="I6" i="9"/>
  <c r="J6" i="9" s="1"/>
  <c r="I7" i="9"/>
  <c r="I8" i="9"/>
  <c r="J8" i="9" s="1"/>
  <c r="I9" i="9"/>
  <c r="J9" i="9" s="1"/>
  <c r="I10" i="9"/>
  <c r="J10" i="9" s="1"/>
  <c r="I11" i="9"/>
  <c r="I12" i="9"/>
  <c r="J12" i="9" s="1"/>
  <c r="I13" i="9"/>
  <c r="J13" i="9" s="1"/>
  <c r="I14" i="9"/>
  <c r="J14" i="9" s="1"/>
  <c r="I15" i="9"/>
  <c r="I16" i="9"/>
  <c r="J16" i="9" s="1"/>
  <c r="I17" i="9"/>
  <c r="J17" i="9" s="1"/>
  <c r="I18" i="9"/>
  <c r="J18" i="9" s="1"/>
  <c r="I19" i="9"/>
  <c r="I20" i="9"/>
  <c r="J20" i="9" s="1"/>
  <c r="I21" i="9"/>
  <c r="J21" i="9" s="1"/>
  <c r="I22" i="9"/>
  <c r="J22" i="9" s="1"/>
  <c r="I2" i="9"/>
  <c r="G9" i="7"/>
  <c r="G8" i="7"/>
  <c r="G7" i="7"/>
  <c r="G6" i="7"/>
  <c r="G3" i="7"/>
  <c r="G11" i="6"/>
  <c r="G9" i="6"/>
  <c r="G7" i="6"/>
  <c r="G6" i="6"/>
  <c r="G5" i="6"/>
  <c r="G3" i="6"/>
  <c r="G3" i="3"/>
  <c r="G4" i="3"/>
  <c r="G6" i="3"/>
  <c r="G7" i="3"/>
  <c r="G8" i="3"/>
  <c r="G9" i="3"/>
  <c r="G11" i="3"/>
  <c r="G2" i="3"/>
  <c r="C11" i="2"/>
  <c r="D11" i="2"/>
  <c r="E11" i="2"/>
  <c r="B11" i="2"/>
  <c r="B11" i="1"/>
  <c r="C11" i="1"/>
  <c r="D11" i="1"/>
  <c r="A11" i="1"/>
  <c r="K3" i="9" l="1"/>
  <c r="K11" i="9"/>
  <c r="K19" i="9"/>
  <c r="K4" i="9"/>
  <c r="K12" i="9"/>
  <c r="K20" i="9"/>
  <c r="K5" i="9"/>
  <c r="K13" i="9"/>
  <c r="K21" i="9"/>
  <c r="K6" i="9"/>
  <c r="K14" i="9"/>
  <c r="K22" i="9"/>
  <c r="K16" i="9"/>
  <c r="K7" i="9"/>
  <c r="K15" i="9"/>
  <c r="K2" i="9"/>
  <c r="K8" i="9"/>
  <c r="K9" i="9"/>
  <c r="K17" i="9"/>
  <c r="K10" i="9"/>
  <c r="K18" i="9"/>
  <c r="E13" i="3"/>
  <c r="G10" i="3"/>
  <c r="G12" i="3" s="1"/>
  <c r="G13" i="3" s="1"/>
  <c r="E12" i="3"/>
  <c r="E13" i="7"/>
  <c r="G2" i="7"/>
  <c r="E14" i="7"/>
  <c r="E12" i="7"/>
  <c r="G4" i="7"/>
  <c r="G12" i="6"/>
  <c r="G13" i="6" s="1"/>
  <c r="E13" i="6"/>
  <c r="E12" i="6"/>
  <c r="E14" i="6"/>
  <c r="G12" i="7" l="1"/>
  <c r="G13" i="7" s="1"/>
  <c r="F10" i="6"/>
  <c r="F3" i="6"/>
  <c r="F11" i="6"/>
  <c r="F9" i="6"/>
  <c r="F4" i="6"/>
  <c r="F2" i="6"/>
  <c r="F6" i="6"/>
  <c r="F7" i="6"/>
  <c r="F8" i="6"/>
  <c r="F5" i="6"/>
  <c r="F5" i="3"/>
  <c r="F6" i="3"/>
  <c r="F7" i="3"/>
  <c r="F2" i="3"/>
  <c r="F8" i="3"/>
  <c r="F9" i="3"/>
  <c r="F10" i="3"/>
  <c r="F3" i="3"/>
  <c r="F11" i="3"/>
  <c r="F4" i="3"/>
  <c r="E16" i="3"/>
  <c r="E15" i="3"/>
  <c r="E17" i="3" s="1"/>
  <c r="E18" i="3" s="1"/>
  <c r="E15" i="7"/>
  <c r="E17" i="7" s="1"/>
  <c r="E18" i="7" s="1"/>
  <c r="F8" i="7"/>
  <c r="F5" i="7"/>
  <c r="E16" i="7"/>
  <c r="F10" i="7"/>
  <c r="F2" i="7"/>
  <c r="F7" i="7"/>
  <c r="F4" i="7"/>
  <c r="F9" i="7"/>
  <c r="F6" i="7"/>
  <c r="F11" i="7"/>
  <c r="F3" i="7"/>
  <c r="E15" i="6"/>
  <c r="E16" i="6"/>
  <c r="E17" i="6" l="1"/>
  <c r="E18" i="6" s="1"/>
</calcChain>
</file>

<file path=xl/sharedStrings.xml><?xml version="1.0" encoding="utf-8"?>
<sst xmlns="http://schemas.openxmlformats.org/spreadsheetml/2006/main" count="82" uniqueCount="49">
  <si>
    <t>Transalation</t>
  </si>
  <si>
    <t>Rotation</t>
  </si>
  <si>
    <t>Translation</t>
  </si>
  <si>
    <t>X-Axis</t>
  </si>
  <si>
    <t>Y-Axis</t>
  </si>
  <si>
    <t>Z-Axis</t>
  </si>
  <si>
    <t>Measurement No</t>
  </si>
  <si>
    <t>Mean</t>
  </si>
  <si>
    <t>Max</t>
  </si>
  <si>
    <t>Min</t>
  </si>
  <si>
    <t>plus tol</t>
  </si>
  <si>
    <t>minus tol</t>
  </si>
  <si>
    <t>mean tol</t>
  </si>
  <si>
    <t xml:space="preserve">		Fp1 </t>
  </si>
  <si>
    <t xml:space="preserve">		Fp2 </t>
  </si>
  <si>
    <t xml:space="preserve">		F7 </t>
  </si>
  <si>
    <t xml:space="preserve">		F3 </t>
  </si>
  <si>
    <t xml:space="preserve">		Fz </t>
  </si>
  <si>
    <t xml:space="preserve">		F4 </t>
  </si>
  <si>
    <t xml:space="preserve">		F8 </t>
  </si>
  <si>
    <t xml:space="preserve">		M1 </t>
  </si>
  <si>
    <t xml:space="preserve">		T3 </t>
  </si>
  <si>
    <t xml:space="preserve">		C3 </t>
  </si>
  <si>
    <t xml:space="preserve">		Cz </t>
  </si>
  <si>
    <t xml:space="preserve">		C4 </t>
  </si>
  <si>
    <t xml:space="preserve">		T4 </t>
  </si>
  <si>
    <t xml:space="preserve">		M2 </t>
  </si>
  <si>
    <t xml:space="preserve">		T5 </t>
  </si>
  <si>
    <t xml:space="preserve">		P3 </t>
  </si>
  <si>
    <t xml:space="preserve">		Pz </t>
  </si>
  <si>
    <t xml:space="preserve">		P4 </t>
  </si>
  <si>
    <t xml:space="preserve">		T6 </t>
  </si>
  <si>
    <t xml:space="preserve">		O1 </t>
  </si>
  <si>
    <t xml:space="preserve">		O2 </t>
  </si>
  <si>
    <t>X</t>
  </si>
  <si>
    <t>Y</t>
  </si>
  <si>
    <t>Z</t>
  </si>
  <si>
    <t>SD</t>
  </si>
  <si>
    <t>mean</t>
  </si>
  <si>
    <t>max</t>
  </si>
  <si>
    <t>min</t>
  </si>
  <si>
    <t>Measured value (mm)</t>
  </si>
  <si>
    <t>Mean (mm)</t>
  </si>
  <si>
    <t>Electrodes</t>
  </si>
  <si>
    <t>REF</t>
  </si>
  <si>
    <t>max tol</t>
  </si>
  <si>
    <t>min tol</t>
  </si>
  <si>
    <t>position range (mm)</t>
  </si>
  <si>
    <t>Electrode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</si>
</sst>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marker orientation on measured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'marker orientation'!$E$1</c:f>
              <c:strCache>
                <c:ptCount val="1"/>
                <c:pt idx="0">
                  <c:v>Measured value 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'marker orientation'!$A$2:$A$11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'marker orientation'!$E$2:$E$11</c:f>
              <c:numCache>
                <c:formatCode>0.00</c:formatCode>
                <c:ptCount val="10"/>
                <c:pt idx="0">
                  <c:v>136.89443313690919</c:v>
                </c:pt>
                <c:pt idx="1">
                  <c:v>137.611099334812</c:v>
                </c:pt>
                <c:pt idx="2">
                  <c:v>136.64541396723493</c:v>
                </c:pt>
                <c:pt idx="3">
                  <c:v>136.79644339331927</c:v>
                </c:pt>
                <c:pt idx="4">
                  <c:v>137.05340485211229</c:v>
                </c:pt>
                <c:pt idx="5">
                  <c:v>138.0328482353965</c:v>
                </c:pt>
                <c:pt idx="6">
                  <c:v>136.73132268601552</c:v>
                </c:pt>
                <c:pt idx="7">
                  <c:v>137.2801097810007</c:v>
                </c:pt>
                <c:pt idx="8">
                  <c:v>136.35353784049059</c:v>
                </c:pt>
                <c:pt idx="9">
                  <c:v>137.10091898874967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E-4434-86E6-835274A68AD5}"/>
            </c:ext>
          </c:extLst>
        </c:ser>
        <c:ser>
          <c:idx val="1"/>
          <c:order val="1"/>
          <c:tx>
            <c:strRef>
              <c:f>'marker orientation'!$F$1</c:f>
              <c:strCache>
                <c:ptCount val="1"/>
                <c:pt idx="0">
                  <c:v>Mean (mm)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'marker orientation'!$A$2:$A$11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'marker orientation'!$F$2:$F$11</c:f>
              <c:numCache>
                <c:formatCode>0.00</c:formatCode>
                <c:ptCount val="10"/>
                <c:pt idx="0">
                  <c:v>137.04995322160408</c:v>
                </c:pt>
                <c:pt idx="1">
                  <c:v>137.04995322160408</c:v>
                </c:pt>
                <c:pt idx="2">
                  <c:v>137.04995322160408</c:v>
                </c:pt>
                <c:pt idx="3">
                  <c:v>137.04995322160408</c:v>
                </c:pt>
                <c:pt idx="4">
                  <c:v>137.04995322160408</c:v>
                </c:pt>
                <c:pt idx="5">
                  <c:v>137.04995322160408</c:v>
                </c:pt>
                <c:pt idx="6">
                  <c:v>137.04995322160408</c:v>
                </c:pt>
                <c:pt idx="7">
                  <c:v>137.04995322160408</c:v>
                </c:pt>
                <c:pt idx="8">
                  <c:v>137.04995322160408</c:v>
                </c:pt>
                <c:pt idx="9">
                  <c:v>137.04995322160408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E-4434-86E6-835274A6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07039"/>
        <c:axId val="1197022911"/>
      </c:scatterChart>
      <c:valAx>
        <c:axId val="11975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7022911"/>
        <c:crosses val="autoZero"/>
        <c:crossBetween val="midCat"/>
      </c:valAx>
      <c:valAx>
        <c:axId val="11970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750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Phantom rotation along single axis on measured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Single_axis_error!$E$1</c:f>
              <c:strCache>
                <c:ptCount val="1"/>
                <c:pt idx="0">
                  <c:v>Measured value 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Single_axis_error!$A$2:$A$11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Single_axis_error!$E$2:$E$11</c:f>
              <c:numCache>
                <c:formatCode>0.00</c:formatCode>
                <c:ptCount val="10"/>
                <c:pt idx="0">
                  <c:v>114.94536585805189</c:v>
                </c:pt>
                <c:pt idx="1">
                  <c:v>116.1137369941675</c:v>
                </c:pt>
                <c:pt idx="2">
                  <c:v>120.76253326746215</c:v>
                </c:pt>
                <c:pt idx="3">
                  <c:v>122.99526505544553</c:v>
                </c:pt>
                <c:pt idx="4">
                  <c:v>123.6013860412091</c:v>
                </c:pt>
                <c:pt idx="5">
                  <c:v>118.76700538864318</c:v>
                </c:pt>
                <c:pt idx="6">
                  <c:v>115.8103132657472</c:v>
                </c:pt>
                <c:pt idx="7">
                  <c:v>114.98646038346472</c:v>
                </c:pt>
                <c:pt idx="8">
                  <c:v>114.78530401280601</c:v>
                </c:pt>
                <c:pt idx="9">
                  <c:v>119.93163678456739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B-49EB-B102-D1222C481DC7}"/>
            </c:ext>
          </c:extLst>
        </c:ser>
        <c:ser>
          <c:idx val="1"/>
          <c:order val="1"/>
          <c:tx>
            <c:strRef>
              <c:f>Single_axis_error!$F$1</c:f>
              <c:strCache>
                <c:ptCount val="1"/>
                <c:pt idx="0">
                  <c:v>Mean (mm)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Single_axis_error!$A$2:$A$11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Single_axis_error!$F$2:$F$11</c:f>
              <c:numCache>
                <c:formatCode>0.00</c:formatCode>
                <c:ptCount val="10"/>
                <c:pt idx="0">
                  <c:v>118.26990070515649</c:v>
                </c:pt>
                <c:pt idx="1">
                  <c:v>118.26990070515649</c:v>
                </c:pt>
                <c:pt idx="2">
                  <c:v>118.26990070515649</c:v>
                </c:pt>
                <c:pt idx="3">
                  <c:v>118.26990070515649</c:v>
                </c:pt>
                <c:pt idx="4">
                  <c:v>118.26990070515649</c:v>
                </c:pt>
                <c:pt idx="5">
                  <c:v>118.26990070515649</c:v>
                </c:pt>
                <c:pt idx="6">
                  <c:v>118.26990070515649</c:v>
                </c:pt>
                <c:pt idx="7">
                  <c:v>118.26990070515649</c:v>
                </c:pt>
                <c:pt idx="8">
                  <c:v>118.26990070515649</c:v>
                </c:pt>
                <c:pt idx="9">
                  <c:v>118.26990070515649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B-49EB-B102-D1222C48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07039"/>
        <c:axId val="1197022911"/>
      </c:scatterChart>
      <c:valAx>
        <c:axId val="11975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7022911"/>
        <c:crosses val="autoZero"/>
        <c:crossBetween val="midCat"/>
      </c:valAx>
      <c:valAx>
        <c:axId val="11970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750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phantom rotation along multiple axes on measured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Multiple_axis_error!$E$1</c:f>
              <c:strCache>
                <c:ptCount val="1"/>
                <c:pt idx="0">
                  <c:v>Measured value 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Multiple_axis_error!$A$2:$A$11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Multiple_axis_error!$E$2:$E$11</c:f>
              <c:numCache>
                <c:formatCode>0.00</c:formatCode>
                <c:ptCount val="10"/>
                <c:pt idx="0">
                  <c:v>115.91660927325816</c:v>
                </c:pt>
                <c:pt idx="1">
                  <c:v>116.36576921926181</c:v>
                </c:pt>
                <c:pt idx="2">
                  <c:v>115.89812407226876</c:v>
                </c:pt>
                <c:pt idx="3">
                  <c:v>117.91570667484464</c:v>
                </c:pt>
                <c:pt idx="4">
                  <c:v>118.68393220529137</c:v>
                </c:pt>
                <c:pt idx="5">
                  <c:v>115.90698286957219</c:v>
                </c:pt>
                <c:pt idx="6">
                  <c:v>116.19238158452299</c:v>
                </c:pt>
                <c:pt idx="7">
                  <c:v>116.17260947802328</c:v>
                </c:pt>
                <c:pt idx="8">
                  <c:v>116.47608082918742</c:v>
                </c:pt>
                <c:pt idx="9">
                  <c:v>116.18702624371149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D-4B6B-9DEB-5ABC8E6C2BA2}"/>
            </c:ext>
          </c:extLst>
        </c:ser>
        <c:ser>
          <c:idx val="1"/>
          <c:order val="1"/>
          <c:tx>
            <c:strRef>
              <c:f>Multiple_axis_error!$F$1</c:f>
              <c:strCache>
                <c:ptCount val="1"/>
                <c:pt idx="0">
                  <c:v>Mean (mm)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Multiple_axis_error!$A$2:$A$11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Multiple_axis_error!$F$2:$F$11</c:f>
              <c:numCache>
                <c:formatCode>0.00</c:formatCode>
                <c:ptCount val="10"/>
                <c:pt idx="0">
                  <c:v>116.57152224499421</c:v>
                </c:pt>
                <c:pt idx="1">
                  <c:v>116.57152224499421</c:v>
                </c:pt>
                <c:pt idx="2">
                  <c:v>116.57152224499421</c:v>
                </c:pt>
                <c:pt idx="3">
                  <c:v>116.57152224499421</c:v>
                </c:pt>
                <c:pt idx="4">
                  <c:v>116.57152224499421</c:v>
                </c:pt>
                <c:pt idx="5">
                  <c:v>116.57152224499421</c:v>
                </c:pt>
                <c:pt idx="6">
                  <c:v>116.57152224499421</c:v>
                </c:pt>
                <c:pt idx="7">
                  <c:v>116.57152224499421</c:v>
                </c:pt>
                <c:pt idx="8">
                  <c:v>116.57152224499421</c:v>
                </c:pt>
                <c:pt idx="9">
                  <c:v>116.57152224499421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D-4B6B-9DEB-5ABC8E6C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507039"/>
        <c:axId val="1197022911"/>
      </c:scatterChart>
      <c:valAx>
        <c:axId val="11975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7022911"/>
        <c:crosses val="autoZero"/>
        <c:crossBetween val="midCat"/>
      </c:valAx>
      <c:valAx>
        <c:axId val="11970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750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variation in the electrode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'5_cap_data'!$J$1</c:f>
              <c:strCache>
                <c:ptCount val="1"/>
                <c:pt idx="0">
                  <c:v>position range 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'5_cap_data'!$B$2:$B$23</c:f>
              <c:strCache>
                <c:ptCount val="22"/>
                <c:pt idx="0">
                  <c:v>		Fp1 </c:v>
                </c:pt>
                <c:pt idx="1">
                  <c:v>		Fp2 </c:v>
                </c:pt>
                <c:pt idx="2">
                  <c:v>		F7 </c:v>
                </c:pt>
                <c:pt idx="3">
                  <c:v>		F3 </c:v>
                </c:pt>
                <c:pt idx="4">
                  <c:v>		Fz </c:v>
                </c:pt>
                <c:pt idx="5">
                  <c:v>		F4 </c:v>
                </c:pt>
                <c:pt idx="6">
                  <c:v>		F8 </c:v>
                </c:pt>
                <c:pt idx="7">
                  <c:v>		M1 </c:v>
                </c:pt>
                <c:pt idx="8">
                  <c:v>		T3 </c:v>
                </c:pt>
                <c:pt idx="9">
                  <c:v>		C3 </c:v>
                </c:pt>
                <c:pt idx="10">
                  <c:v>		Cz </c:v>
                </c:pt>
                <c:pt idx="11">
                  <c:v>		C4 </c:v>
                </c:pt>
                <c:pt idx="12">
                  <c:v>		T4 </c:v>
                </c:pt>
                <c:pt idx="13">
                  <c:v>		M2 </c:v>
                </c:pt>
                <c:pt idx="14">
                  <c:v>		T5 </c:v>
                </c:pt>
                <c:pt idx="15">
                  <c:v>		P3 </c:v>
                </c:pt>
                <c:pt idx="16">
                  <c:v>		Pz </c:v>
                </c:pt>
                <c:pt idx="17">
                  <c:v>		P4 </c:v>
                </c:pt>
                <c:pt idx="18">
                  <c:v>		T6 </c:v>
                </c:pt>
                <c:pt idx="19">
                  <c:v>		O1 </c:v>
                </c:pt>
                <c:pt idx="20">
                  <c:v>		O2 </c:v>
                </c:pt>
                <c:pt idx="21">
                  <c:v>REF</c:v>
                </c:pt>
              </c:strCache>
            </c:strRef>
          </c:xVal>
          <c:yVal>
            <c:numRef>
              <c:f>'5_cap_data'!$J$2:$J$23</c:f>
              <c:numCache>
                <c:formatCode>0.00</c:formatCode>
                <c:ptCount val="22"/>
                <c:pt idx="0">
                  <c:v>6.2</c:v>
                </c:pt>
                <c:pt idx="1">
                  <c:v>8.6</c:v>
                </c:pt>
                <c:pt idx="2">
                  <c:v>4</c:v>
                </c:pt>
                <c:pt idx="3">
                  <c:v>4.2</c:v>
                </c:pt>
                <c:pt idx="4">
                  <c:v>7.4</c:v>
                </c:pt>
                <c:pt idx="5">
                  <c:v>6</c:v>
                </c:pt>
                <c:pt idx="6">
                  <c:v>2.8</c:v>
                </c:pt>
                <c:pt idx="7">
                  <c:v>5.2</c:v>
                </c:pt>
                <c:pt idx="8">
                  <c:v>6.2</c:v>
                </c:pt>
                <c:pt idx="9">
                  <c:v>9.6</c:v>
                </c:pt>
                <c:pt idx="10">
                  <c:v>10.6</c:v>
                </c:pt>
                <c:pt idx="11">
                  <c:v>6.8</c:v>
                </c:pt>
                <c:pt idx="12">
                  <c:v>6</c:v>
                </c:pt>
                <c:pt idx="13">
                  <c:v>6.2</c:v>
                </c:pt>
                <c:pt idx="14">
                  <c:v>9</c:v>
                </c:pt>
                <c:pt idx="15">
                  <c:v>8.2000000000000011</c:v>
                </c:pt>
                <c:pt idx="16">
                  <c:v>10.6</c:v>
                </c:pt>
                <c:pt idx="17">
                  <c:v>9</c:v>
                </c:pt>
                <c:pt idx="18">
                  <c:v>7.6</c:v>
                </c:pt>
                <c:pt idx="19">
                  <c:v>10.6</c:v>
                </c:pt>
                <c:pt idx="20">
                  <c:v>12.6</c:v>
                </c:pt>
                <c:pt idx="21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D-4A28-A90C-D4D5796CF7E6}"/>
            </c:ext>
          </c:extLst>
        </c:ser>
        <c:ser>
          <c:idx val="1"/>
          <c:order val="1"/>
          <c:tx>
            <c:strRef>
              <c:f>'5_cap_data'!$K$1</c:f>
              <c:strCache>
                <c:ptCount val="1"/>
                <c:pt idx="0">
                  <c:v>Mean (mm)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'5_cap_data'!$B$2:$B$23</c:f>
              <c:strCache>
                <c:ptCount val="22"/>
                <c:pt idx="0">
                  <c:v>		Fp1 </c:v>
                </c:pt>
                <c:pt idx="1">
                  <c:v>		Fp2 </c:v>
                </c:pt>
                <c:pt idx="2">
                  <c:v>		F7 </c:v>
                </c:pt>
                <c:pt idx="3">
                  <c:v>		F3 </c:v>
                </c:pt>
                <c:pt idx="4">
                  <c:v>		Fz </c:v>
                </c:pt>
                <c:pt idx="5">
                  <c:v>		F4 </c:v>
                </c:pt>
                <c:pt idx="6">
                  <c:v>		F8 </c:v>
                </c:pt>
                <c:pt idx="7">
                  <c:v>		M1 </c:v>
                </c:pt>
                <c:pt idx="8">
                  <c:v>		T3 </c:v>
                </c:pt>
                <c:pt idx="9">
                  <c:v>		C3 </c:v>
                </c:pt>
                <c:pt idx="10">
                  <c:v>		Cz </c:v>
                </c:pt>
                <c:pt idx="11">
                  <c:v>		C4 </c:v>
                </c:pt>
                <c:pt idx="12">
                  <c:v>		T4 </c:v>
                </c:pt>
                <c:pt idx="13">
                  <c:v>		M2 </c:v>
                </c:pt>
                <c:pt idx="14">
                  <c:v>		T5 </c:v>
                </c:pt>
                <c:pt idx="15">
                  <c:v>		P3 </c:v>
                </c:pt>
                <c:pt idx="16">
                  <c:v>		Pz </c:v>
                </c:pt>
                <c:pt idx="17">
                  <c:v>		P4 </c:v>
                </c:pt>
                <c:pt idx="18">
                  <c:v>		T6 </c:v>
                </c:pt>
                <c:pt idx="19">
                  <c:v>		O1 </c:v>
                </c:pt>
                <c:pt idx="20">
                  <c:v>		O2 </c:v>
                </c:pt>
                <c:pt idx="21">
                  <c:v>REF</c:v>
                </c:pt>
              </c:strCache>
            </c:strRef>
          </c:xVal>
          <c:yVal>
            <c:numRef>
              <c:f>'5_cap_data'!$K$2:$K$23</c:f>
              <c:numCache>
                <c:formatCode>0.00</c:formatCode>
                <c:ptCount val="22"/>
                <c:pt idx="0">
                  <c:v>7.8090909090909086</c:v>
                </c:pt>
                <c:pt idx="1">
                  <c:v>7.8090909090909086</c:v>
                </c:pt>
                <c:pt idx="2">
                  <c:v>7.8090909090909086</c:v>
                </c:pt>
                <c:pt idx="3">
                  <c:v>7.8090909090909086</c:v>
                </c:pt>
                <c:pt idx="4">
                  <c:v>7.8090909090909086</c:v>
                </c:pt>
                <c:pt idx="5">
                  <c:v>7.8090909090909086</c:v>
                </c:pt>
                <c:pt idx="6">
                  <c:v>7.8090909090909086</c:v>
                </c:pt>
                <c:pt idx="7">
                  <c:v>7.8090909090909086</c:v>
                </c:pt>
                <c:pt idx="8">
                  <c:v>7.8090909090909086</c:v>
                </c:pt>
                <c:pt idx="9">
                  <c:v>7.8090909090909086</c:v>
                </c:pt>
                <c:pt idx="10">
                  <c:v>7.8090909090909086</c:v>
                </c:pt>
                <c:pt idx="11">
                  <c:v>7.8090909090909086</c:v>
                </c:pt>
                <c:pt idx="12">
                  <c:v>7.8090909090909086</c:v>
                </c:pt>
                <c:pt idx="13">
                  <c:v>7.8090909090909086</c:v>
                </c:pt>
                <c:pt idx="14">
                  <c:v>7.8090909090909086</c:v>
                </c:pt>
                <c:pt idx="15">
                  <c:v>7.8090909090909086</c:v>
                </c:pt>
                <c:pt idx="16">
                  <c:v>7.8090909090909086</c:v>
                </c:pt>
                <c:pt idx="17">
                  <c:v>7.8090909090909086</c:v>
                </c:pt>
                <c:pt idx="18">
                  <c:v>7.8090909090909086</c:v>
                </c:pt>
                <c:pt idx="19">
                  <c:v>7.8090909090909086</c:v>
                </c:pt>
                <c:pt idx="20">
                  <c:v>7.8090909090909086</c:v>
                </c:pt>
                <c:pt idx="21">
                  <c:v>7.8090909090909086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DD-4A28-A90C-D4D5796C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301695"/>
        <c:axId val="1313890767"/>
      </c:scatterChart>
      <c:valAx>
        <c:axId val="132530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electrodes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13890767"/>
        <c:crosses val="autoZero"/>
        <c:crossBetween val="midCat"/>
      </c:valAx>
      <c:valAx>
        <c:axId val="131389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530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variation in the electrode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'5_cap_data'!$A$2:$A$23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'5_cap_data'!$J$2:$J$23</c:f>
              <c:numCache>
                <c:formatCode>0.00</c:formatCode>
                <c:ptCount val="22"/>
                <c:pt idx="0">
                  <c:v>6.2</c:v>
                </c:pt>
                <c:pt idx="1">
                  <c:v>8.6</c:v>
                </c:pt>
                <c:pt idx="2">
                  <c:v>4</c:v>
                </c:pt>
                <c:pt idx="3">
                  <c:v>4.2</c:v>
                </c:pt>
                <c:pt idx="4">
                  <c:v>7.4</c:v>
                </c:pt>
                <c:pt idx="5">
                  <c:v>6</c:v>
                </c:pt>
                <c:pt idx="6">
                  <c:v>2.8</c:v>
                </c:pt>
                <c:pt idx="7">
                  <c:v>5.2</c:v>
                </c:pt>
                <c:pt idx="8">
                  <c:v>6.2</c:v>
                </c:pt>
                <c:pt idx="9">
                  <c:v>9.6</c:v>
                </c:pt>
                <c:pt idx="10">
                  <c:v>10.6</c:v>
                </c:pt>
                <c:pt idx="11">
                  <c:v>6.8</c:v>
                </c:pt>
                <c:pt idx="12">
                  <c:v>6</c:v>
                </c:pt>
                <c:pt idx="13">
                  <c:v>6.2</c:v>
                </c:pt>
                <c:pt idx="14">
                  <c:v>9</c:v>
                </c:pt>
                <c:pt idx="15">
                  <c:v>8.2000000000000011</c:v>
                </c:pt>
                <c:pt idx="16">
                  <c:v>10.6</c:v>
                </c:pt>
                <c:pt idx="17">
                  <c:v>9</c:v>
                </c:pt>
                <c:pt idx="18">
                  <c:v>7.6</c:v>
                </c:pt>
                <c:pt idx="19">
                  <c:v>10.6</c:v>
                </c:pt>
                <c:pt idx="20">
                  <c:v>12.6</c:v>
                </c:pt>
                <c:pt idx="21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4A05-B29B-1D44CA354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211727"/>
        <c:axId val="2119532335"/>
      </c:barChart>
      <c:catAx>
        <c:axId val="178321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9532335"/>
        <c:crosses val="autoZero"/>
        <c:auto val="1"/>
        <c:lblAlgn val="ctr"/>
        <c:lblOffset val="100"/>
        <c:noMultiLvlLbl val="0"/>
      </c:catAx>
      <c:valAx>
        <c:axId val="21195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variation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8321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11430</xdr:rowOff>
    </xdr:from>
    <xdr:to>
      <xdr:col>18</xdr:col>
      <xdr:colOff>236220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A01C9-F431-45A5-B320-C6C1A45FF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11430</xdr:rowOff>
    </xdr:from>
    <xdr:to>
      <xdr:col>18</xdr:col>
      <xdr:colOff>525780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948B2E-9551-4DEC-9787-99A898C29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83820</xdr:colOff>
      <xdr:row>2</xdr:row>
      <xdr:rowOff>11430</xdr:rowOff>
    </xdr:from>
    <xdr:to>
      <xdr:col>18</xdr:col>
      <xdr:colOff>236220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4EF44-E0E4-4A8F-9CC1-D2B2E12D0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26670</xdr:rowOff>
    </xdr:from>
    <xdr:to>
      <xdr:col>20</xdr:col>
      <xdr:colOff>297180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DFEBE-F175-4804-A82A-E101B2028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12</xdr:row>
      <xdr:rowOff>3810</xdr:rowOff>
    </xdr:from>
    <xdr:to>
      <xdr:col>20</xdr:col>
      <xdr:colOff>396240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F5A3D-BAF2-4819-BE27-178D4C5BC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1" sqref="D11"/>
    </sheetView>
  </sheetViews>
  <sheetFormatPr defaultRowHeight="14.4" x14ac:dyDescent="0.3"/>
  <cols>
    <col min="1" max="1" width="11" bestFit="1" customWidth="1"/>
    <col min="2" max="2" width="8.21875" bestFit="1" customWidth="1"/>
  </cols>
  <sheetData>
    <row r="1" spans="1:4" x14ac:dyDescent="0.3">
      <c r="A1" s="11" t="s">
        <v>0</v>
      </c>
      <c r="B1" s="11"/>
      <c r="C1" s="11" t="s">
        <v>1</v>
      </c>
      <c r="D1" s="11"/>
    </row>
    <row r="2" spans="1:4" x14ac:dyDescent="0.3">
      <c r="A2">
        <v>1.1070100000000001E-3</v>
      </c>
      <c r="B2" s="1">
        <v>1.5966199999999999E-7</v>
      </c>
      <c r="C2">
        <v>0.25074999999999997</v>
      </c>
      <c r="D2">
        <v>1.37E-4</v>
      </c>
    </row>
    <row r="3" spans="1:4" x14ac:dyDescent="0.3">
      <c r="A3">
        <v>1.0887799999999999E-3</v>
      </c>
      <c r="B3" s="1">
        <v>1.56707E-7</v>
      </c>
      <c r="C3">
        <v>0.25560899999999998</v>
      </c>
      <c r="D3">
        <v>1.3300000000000001E-4</v>
      </c>
    </row>
    <row r="4" spans="1:4" x14ac:dyDescent="0.3">
      <c r="A4">
        <v>1.0694400000000001E-3</v>
      </c>
      <c r="B4" s="1">
        <v>1.5937800000000001E-7</v>
      </c>
      <c r="C4">
        <v>0.257359</v>
      </c>
      <c r="D4">
        <v>1.3200000000000001E-4</v>
      </c>
    </row>
    <row r="5" spans="1:4" x14ac:dyDescent="0.3">
      <c r="A5">
        <v>1.0700900000000001E-3</v>
      </c>
      <c r="B5" s="1">
        <v>1.47323E-7</v>
      </c>
      <c r="C5">
        <v>0.25837300000000002</v>
      </c>
      <c r="D5">
        <v>1.3200000000000001E-4</v>
      </c>
    </row>
    <row r="6" spans="1:4" x14ac:dyDescent="0.3">
      <c r="A6">
        <v>1.1008299999999999E-3</v>
      </c>
      <c r="B6" s="1">
        <v>1.3255400000000001E-7</v>
      </c>
      <c r="C6">
        <v>0.26036700000000002</v>
      </c>
      <c r="D6">
        <v>1.3100000000000001E-4</v>
      </c>
    </row>
    <row r="7" spans="1:4" x14ac:dyDescent="0.3">
      <c r="A7">
        <v>1.0338299999999999E-3</v>
      </c>
      <c r="B7" s="1">
        <v>1.4300900000000001E-7</v>
      </c>
      <c r="C7">
        <v>0.26611000000000001</v>
      </c>
      <c r="D7">
        <v>1.44E-4</v>
      </c>
    </row>
    <row r="8" spans="1:4" x14ac:dyDescent="0.3">
      <c r="A8">
        <v>1.05755E-3</v>
      </c>
      <c r="B8" s="1">
        <v>1.1939299999999999E-7</v>
      </c>
      <c r="C8">
        <v>0.25793700000000003</v>
      </c>
      <c r="D8">
        <v>1.3799999999999999E-4</v>
      </c>
    </row>
    <row r="9" spans="1:4" x14ac:dyDescent="0.3">
      <c r="A9">
        <v>1.0314499999999999E-3</v>
      </c>
      <c r="B9" s="1">
        <v>1.23957E-7</v>
      </c>
      <c r="C9">
        <v>0.25654100000000002</v>
      </c>
      <c r="D9">
        <v>1.45E-4</v>
      </c>
    </row>
    <row r="10" spans="1:4" x14ac:dyDescent="0.3">
      <c r="A10">
        <v>1.03101E-3</v>
      </c>
      <c r="B10" s="1">
        <v>1.24141E-7</v>
      </c>
      <c r="C10">
        <v>0.26067499999999999</v>
      </c>
      <c r="D10">
        <v>1.46E-4</v>
      </c>
    </row>
    <row r="11" spans="1:4" x14ac:dyDescent="0.3">
      <c r="A11">
        <f>AVERAGE(A2:A10)</f>
        <v>1.0655544444444446E-3</v>
      </c>
      <c r="B11">
        <f t="shared" ref="B11:D11" si="0">AVERAGE(B2:B10)</f>
        <v>1.4068044444444447E-7</v>
      </c>
      <c r="C11">
        <f t="shared" si="0"/>
        <v>0.25819122222222224</v>
      </c>
      <c r="D11">
        <f t="shared" si="0"/>
        <v>1.3755555555555559E-4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6BE6-A6E9-4066-BD2E-AE537CF9E627}">
  <dimension ref="A1:E11"/>
  <sheetViews>
    <sheetView workbookViewId="0">
      <selection activeCell="E13" sqref="E13"/>
    </sheetView>
  </sheetViews>
  <sheetFormatPr defaultRowHeight="14.4" x14ac:dyDescent="0.3"/>
  <cols>
    <col min="3" max="3" width="8.21875" bestFit="1" customWidth="1"/>
    <col min="4" max="4" width="9" bestFit="1" customWidth="1"/>
  </cols>
  <sheetData>
    <row r="1" spans="1:5" x14ac:dyDescent="0.3">
      <c r="B1" s="11" t="s">
        <v>2</v>
      </c>
      <c r="C1" s="11"/>
      <c r="D1" s="11" t="s">
        <v>1</v>
      </c>
      <c r="E1" s="11"/>
    </row>
    <row r="2" spans="1:5" x14ac:dyDescent="0.3">
      <c r="B2">
        <v>1.17545E-3</v>
      </c>
      <c r="C2" s="1">
        <v>2.8898500000000002E-7</v>
      </c>
      <c r="D2">
        <v>0.205211</v>
      </c>
      <c r="E2">
        <v>3.1781700000000002E-4</v>
      </c>
    </row>
    <row r="3" spans="1:5" x14ac:dyDescent="0.3">
      <c r="B3">
        <v>1.20141E-3</v>
      </c>
      <c r="C3" s="1">
        <v>2.8693100000000002E-7</v>
      </c>
      <c r="D3">
        <v>0.20691300000000001</v>
      </c>
      <c r="E3">
        <v>3.25242E-4</v>
      </c>
    </row>
    <row r="4" spans="1:5" x14ac:dyDescent="0.3">
      <c r="B4">
        <v>1.2281900000000001E-3</v>
      </c>
      <c r="C4" s="1">
        <v>3.0207600000000001E-7</v>
      </c>
      <c r="D4">
        <v>0.203768</v>
      </c>
      <c r="E4">
        <v>3.3120399999999998E-4</v>
      </c>
    </row>
    <row r="5" spans="1:5" x14ac:dyDescent="0.3">
      <c r="B5">
        <v>1.1224200000000001E-3</v>
      </c>
      <c r="C5" s="1">
        <v>2.7525100000000001E-7</v>
      </c>
      <c r="D5">
        <v>0.20547199999999999</v>
      </c>
      <c r="E5">
        <v>3.2845999999999998E-4</v>
      </c>
    </row>
    <row r="6" spans="1:5" x14ac:dyDescent="0.3">
      <c r="B6">
        <v>1.08519E-3</v>
      </c>
      <c r="C6" s="1">
        <v>2.6153399999999999E-7</v>
      </c>
      <c r="D6">
        <v>0.20431199999999999</v>
      </c>
      <c r="E6">
        <v>3.2841899999999999E-4</v>
      </c>
    </row>
    <row r="7" spans="1:5" x14ac:dyDescent="0.3">
      <c r="B7">
        <v>1.07105E-3</v>
      </c>
      <c r="C7" s="1">
        <v>2.5221400000000001E-7</v>
      </c>
      <c r="D7">
        <v>0.206787</v>
      </c>
      <c r="E7">
        <v>3.3156800000000002E-4</v>
      </c>
    </row>
    <row r="8" spans="1:5" x14ac:dyDescent="0.3">
      <c r="B8">
        <v>1.1573E-3</v>
      </c>
      <c r="C8" s="1">
        <v>2.8961000000000001E-7</v>
      </c>
      <c r="D8">
        <v>0.208342</v>
      </c>
      <c r="E8">
        <v>3.5352799999999998E-4</v>
      </c>
    </row>
    <row r="9" spans="1:5" x14ac:dyDescent="0.3">
      <c r="B9">
        <v>1.0021400000000001E-3</v>
      </c>
      <c r="C9" s="1">
        <v>2.88198E-7</v>
      </c>
      <c r="D9">
        <v>0.20394999999999999</v>
      </c>
      <c r="E9">
        <v>3.2286800000000003E-4</v>
      </c>
    </row>
    <row r="10" spans="1:5" x14ac:dyDescent="0.3">
      <c r="B10">
        <v>9.9400000000000009E-4</v>
      </c>
      <c r="C10" s="1">
        <v>2.7616400000000001E-7</v>
      </c>
      <c r="D10">
        <v>0.20088200000000001</v>
      </c>
      <c r="E10">
        <v>3.2685199999999998E-4</v>
      </c>
    </row>
    <row r="11" spans="1:5" x14ac:dyDescent="0.3">
      <c r="A11" t="s">
        <v>7</v>
      </c>
      <c r="B11">
        <f>AVERAGE(B2:B10)</f>
        <v>1.1152388888888889E-3</v>
      </c>
      <c r="C11">
        <f t="shared" ref="C11:E11" si="0">AVERAGE(C2:C10)</f>
        <v>2.8010700000000001E-7</v>
      </c>
      <c r="D11">
        <f t="shared" si="0"/>
        <v>0.2050707777777778</v>
      </c>
      <c r="E11">
        <f t="shared" si="0"/>
        <v>3.2955088888888889E-4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91F5-5D18-4E04-8FA4-773E04724DDE}">
  <dimension ref="A1:G19"/>
  <sheetViews>
    <sheetView workbookViewId="0">
      <selection activeCell="G22" sqref="G22"/>
    </sheetView>
  </sheetViews>
  <sheetFormatPr defaultRowHeight="14.4" x14ac:dyDescent="0.3"/>
  <cols>
    <col min="1" max="1" width="15.33203125" bestFit="1" customWidth="1"/>
    <col min="2" max="2" width="11.21875" style="4" bestFit="1" customWidth="1"/>
    <col min="3" max="3" width="11" bestFit="1" customWidth="1"/>
    <col min="4" max="4" width="11.21875" bestFit="1" customWidth="1"/>
    <col min="5" max="5" width="17.21875" bestFit="1" customWidth="1"/>
    <col min="6" max="6" width="10.6640625" bestFit="1" customWidth="1"/>
    <col min="7" max="7" width="11.5546875" bestFit="1" customWidth="1"/>
  </cols>
  <sheetData>
    <row r="1" spans="1:7" x14ac:dyDescent="0.3">
      <c r="A1" s="6" t="s">
        <v>6</v>
      </c>
      <c r="B1" s="5" t="s">
        <v>3</v>
      </c>
      <c r="C1" s="5" t="s">
        <v>4</v>
      </c>
      <c r="D1" s="5" t="s">
        <v>5</v>
      </c>
      <c r="E1" s="5" t="s">
        <v>41</v>
      </c>
      <c r="F1" s="5" t="s">
        <v>42</v>
      </c>
    </row>
    <row r="2" spans="1:7" x14ac:dyDescent="0.3">
      <c r="A2" s="6">
        <v>1</v>
      </c>
      <c r="B2" s="8">
        <v>0.1152816</v>
      </c>
      <c r="C2" s="8">
        <v>1.204479E-2</v>
      </c>
      <c r="D2" s="8">
        <v>7.2836540000000005E-2</v>
      </c>
      <c r="E2" s="9">
        <f>SQRT(B2^2+C2^2+D2^2)*1000</f>
        <v>136.89443313690919</v>
      </c>
      <c r="F2" s="9">
        <f>$E$12</f>
        <v>137.04995322160408</v>
      </c>
      <c r="G2" s="2">
        <f>E2^2</f>
        <v>18740.085823875699</v>
      </c>
    </row>
    <row r="3" spans="1:7" x14ac:dyDescent="0.3">
      <c r="A3" s="6">
        <v>2</v>
      </c>
      <c r="B3" s="8">
        <v>0.11573435</v>
      </c>
      <c r="C3" s="8">
        <v>1.0176670000000001E-2</v>
      </c>
      <c r="D3" s="8">
        <v>7.3748289999999994E-2</v>
      </c>
      <c r="E3" s="9">
        <f t="shared" ref="E3:E11" si="0">SQRT(B3^2+C3^2+D3^2)*1000</f>
        <v>137.611099334812</v>
      </c>
      <c r="F3" s="9">
        <f t="shared" ref="F3:F11" si="1">$E$12</f>
        <v>137.04995322160408</v>
      </c>
      <c r="G3" s="2">
        <f t="shared" ref="G3:G11" si="2">E3^2</f>
        <v>18936.814660135493</v>
      </c>
    </row>
    <row r="4" spans="1:7" x14ac:dyDescent="0.3">
      <c r="A4" s="6">
        <v>3</v>
      </c>
      <c r="B4" s="8">
        <v>0.11525236</v>
      </c>
      <c r="C4" s="8">
        <v>1.1270250000000001E-2</v>
      </c>
      <c r="D4" s="8">
        <v>7.2538569999999997E-2</v>
      </c>
      <c r="E4" s="9">
        <f t="shared" si="0"/>
        <v>136.64541396723493</v>
      </c>
      <c r="F4" s="9">
        <f t="shared" si="1"/>
        <v>137.04995322160408</v>
      </c>
      <c r="G4" s="2">
        <f t="shared" si="2"/>
        <v>18671.969158277003</v>
      </c>
    </row>
    <row r="5" spans="1:7" x14ac:dyDescent="0.3">
      <c r="A5" s="6">
        <v>4</v>
      </c>
      <c r="B5" s="8">
        <v>0.11492714</v>
      </c>
      <c r="C5" s="8">
        <v>1.2383959999999999E-2</v>
      </c>
      <c r="D5" s="8">
        <v>7.3155020000000001E-2</v>
      </c>
      <c r="E5" s="9">
        <f t="shared" si="0"/>
        <v>136.79644339331927</v>
      </c>
      <c r="F5" s="9">
        <f t="shared" si="1"/>
        <v>137.04995322160408</v>
      </c>
      <c r="G5" s="2">
        <f t="shared" si="2"/>
        <v>18713.266925061602</v>
      </c>
    </row>
    <row r="6" spans="1:7" x14ac:dyDescent="0.3">
      <c r="A6" s="6">
        <v>5</v>
      </c>
      <c r="B6" s="8">
        <v>0.11465501</v>
      </c>
      <c r="C6" s="8">
        <v>1.3044129999999999E-2</v>
      </c>
      <c r="D6" s="8">
        <v>7.3943999999999996E-2</v>
      </c>
      <c r="E6" s="9">
        <f t="shared" si="0"/>
        <v>137.05340485211229</v>
      </c>
      <c r="F6" s="9">
        <f t="shared" si="1"/>
        <v>137.04995322160408</v>
      </c>
      <c r="G6" s="2">
        <f t="shared" si="2"/>
        <v>18783.635781556997</v>
      </c>
    </row>
    <row r="7" spans="1:7" x14ac:dyDescent="0.3">
      <c r="A7" s="6">
        <v>6</v>
      </c>
      <c r="B7" s="8">
        <v>0.11530008</v>
      </c>
      <c r="C7" s="8">
        <v>1.367236E-2</v>
      </c>
      <c r="D7" s="8">
        <v>7.4646000000000004E-2</v>
      </c>
      <c r="E7" s="9">
        <f t="shared" si="0"/>
        <v>138.0328482353965</v>
      </c>
      <c r="F7" s="9">
        <f t="shared" si="1"/>
        <v>137.04995322160408</v>
      </c>
      <c r="G7" s="2">
        <f t="shared" si="2"/>
        <v>19053.067191976003</v>
      </c>
    </row>
    <row r="8" spans="1:7" x14ac:dyDescent="0.3">
      <c r="A8" s="6">
        <v>7</v>
      </c>
      <c r="B8" s="8">
        <v>0.11474701</v>
      </c>
      <c r="C8" s="8">
        <v>1.275594E-2</v>
      </c>
      <c r="D8" s="8">
        <v>7.3252059999999994E-2</v>
      </c>
      <c r="E8" s="9">
        <f t="shared" si="0"/>
        <v>136.73132268601552</v>
      </c>
      <c r="F8" s="9">
        <f t="shared" si="1"/>
        <v>137.04995322160408</v>
      </c>
      <c r="G8" s="2">
        <f t="shared" si="2"/>
        <v>18695.4546034673</v>
      </c>
    </row>
    <row r="9" spans="1:7" x14ac:dyDescent="0.3">
      <c r="A9" s="6">
        <v>8</v>
      </c>
      <c r="B9" s="8">
        <v>0.11557096</v>
      </c>
      <c r="C9" s="8">
        <v>1.027658E-2</v>
      </c>
      <c r="D9" s="8">
        <v>7.3372839999999995E-2</v>
      </c>
      <c r="E9" s="9">
        <f t="shared" si="0"/>
        <v>137.2801097810007</v>
      </c>
      <c r="F9" s="9">
        <f t="shared" si="1"/>
        <v>137.04995322160408</v>
      </c>
      <c r="G9" s="2">
        <f t="shared" si="2"/>
        <v>18845.828541483606</v>
      </c>
    </row>
    <row r="10" spans="1:7" x14ac:dyDescent="0.3">
      <c r="A10" s="6">
        <v>9</v>
      </c>
      <c r="B10" s="8">
        <v>0.11472577</v>
      </c>
      <c r="C10" s="8">
        <v>1.1113339999999999E-2</v>
      </c>
      <c r="D10" s="8">
        <v>7.2847640000000005E-2</v>
      </c>
      <c r="E10" s="9">
        <f t="shared" si="0"/>
        <v>136.35353784049059</v>
      </c>
      <c r="F10" s="9">
        <f t="shared" si="1"/>
        <v>137.04995322160408</v>
      </c>
      <c r="G10" s="2">
        <f t="shared" si="2"/>
        <v>18592.287281618097</v>
      </c>
    </row>
    <row r="11" spans="1:7" x14ac:dyDescent="0.3">
      <c r="A11" s="6">
        <v>10</v>
      </c>
      <c r="B11" s="8">
        <v>0.11482707</v>
      </c>
      <c r="C11" s="8">
        <v>1.306218E-2</v>
      </c>
      <c r="D11" s="8">
        <v>7.3761679999999996E-2</v>
      </c>
      <c r="E11" s="9">
        <f t="shared" si="0"/>
        <v>137.10091898874967</v>
      </c>
      <c r="F11" s="9">
        <f t="shared" si="1"/>
        <v>137.04995322160408</v>
      </c>
      <c r="G11" s="2">
        <f t="shared" si="2"/>
        <v>18796.661987559699</v>
      </c>
    </row>
    <row r="12" spans="1:7" x14ac:dyDescent="0.3">
      <c r="D12" t="s">
        <v>7</v>
      </c>
      <c r="E12" s="7">
        <f>AVERAGE(E2:E11)</f>
        <v>137.04995322160408</v>
      </c>
      <c r="G12" s="3">
        <f>SUM(G2:G11)</f>
        <v>187829.07195501152</v>
      </c>
    </row>
    <row r="13" spans="1:7" x14ac:dyDescent="0.3">
      <c r="D13" t="s">
        <v>8</v>
      </c>
      <c r="E13" s="7">
        <f>MAX(E2:E11)</f>
        <v>138.0328482353965</v>
      </c>
      <c r="G13" s="2">
        <f>SQRT(G12)</f>
        <v>433.39251488115428</v>
      </c>
    </row>
    <row r="14" spans="1:7" x14ac:dyDescent="0.3">
      <c r="D14" t="s">
        <v>9</v>
      </c>
      <c r="E14" s="7">
        <f>MIN(E2:E11)</f>
        <v>136.35353784049059</v>
      </c>
    </row>
    <row r="15" spans="1:7" x14ac:dyDescent="0.3">
      <c r="D15" t="s">
        <v>10</v>
      </c>
      <c r="E15" s="7">
        <f>E13-E12</f>
        <v>0.98289501379241528</v>
      </c>
    </row>
    <row r="16" spans="1:7" x14ac:dyDescent="0.3">
      <c r="D16" t="s">
        <v>11</v>
      </c>
      <c r="E16" s="7">
        <f>E12-E14</f>
        <v>0.69641538111349632</v>
      </c>
    </row>
    <row r="17" spans="4:5" x14ac:dyDescent="0.3">
      <c r="D17" t="s">
        <v>12</v>
      </c>
      <c r="E17" s="7">
        <f>AVERAGE(E15:E16)</f>
        <v>0.8396551974529558</v>
      </c>
    </row>
    <row r="18" spans="4:5" x14ac:dyDescent="0.3">
      <c r="E18">
        <f>E17/E12*100</f>
        <v>0.61266361477356224</v>
      </c>
    </row>
    <row r="19" spans="4:5" x14ac:dyDescent="0.3">
      <c r="D19" t="s">
        <v>37</v>
      </c>
      <c r="E19" s="10">
        <f>_xlfn.STDEV.P(E2:E11)</f>
        <v>0.46638766845624291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80CE-EE6F-4E64-BAC2-131A09B4235E}">
  <dimension ref="A1:G19"/>
  <sheetViews>
    <sheetView workbookViewId="0">
      <selection activeCell="E21" sqref="E21"/>
    </sheetView>
  </sheetViews>
  <sheetFormatPr defaultRowHeight="14.4" x14ac:dyDescent="0.3"/>
  <cols>
    <col min="1" max="1" width="15.33203125" bestFit="1" customWidth="1"/>
    <col min="2" max="2" width="11.21875" style="4" bestFit="1" customWidth="1"/>
    <col min="3" max="3" width="11" bestFit="1" customWidth="1"/>
    <col min="4" max="4" width="11.21875" bestFit="1" customWidth="1"/>
    <col min="5" max="5" width="17.21875" bestFit="1" customWidth="1"/>
    <col min="6" max="6" width="10.6640625" bestFit="1" customWidth="1"/>
    <col min="7" max="7" width="8.44140625" customWidth="1"/>
  </cols>
  <sheetData>
    <row r="1" spans="1:7" x14ac:dyDescent="0.3">
      <c r="A1" s="6" t="s">
        <v>6</v>
      </c>
      <c r="B1" s="5" t="s">
        <v>3</v>
      </c>
      <c r="C1" s="5" t="s">
        <v>4</v>
      </c>
      <c r="D1" s="5" t="s">
        <v>5</v>
      </c>
      <c r="E1" s="5" t="s">
        <v>41</v>
      </c>
      <c r="F1" s="5" t="s">
        <v>42</v>
      </c>
    </row>
    <row r="2" spans="1:7" x14ac:dyDescent="0.3">
      <c r="A2" s="6">
        <v>1</v>
      </c>
      <c r="B2">
        <v>6.6385710000000001E-2</v>
      </c>
      <c r="C2">
        <v>8.1072870000000005E-2</v>
      </c>
      <c r="D2">
        <v>4.7250019999999997E-2</v>
      </c>
      <c r="E2" s="9">
        <f>SQRT(B2^2+C2^2+D2^2)*1000</f>
        <v>114.94536585805189</v>
      </c>
      <c r="F2" s="9">
        <f>$E$12</f>
        <v>118.26990070515649</v>
      </c>
      <c r="G2" s="2">
        <f>E2^2</f>
        <v>13212.437132241401</v>
      </c>
    </row>
    <row r="3" spans="1:7" x14ac:dyDescent="0.3">
      <c r="A3" s="6">
        <v>2</v>
      </c>
      <c r="B3">
        <v>6.8102969999999999E-2</v>
      </c>
      <c r="C3">
        <v>8.2074530000000007E-2</v>
      </c>
      <c r="D3">
        <v>4.5914669999999998E-2</v>
      </c>
      <c r="E3" s="9">
        <f t="shared" ref="E3:E11" si="0">SQRT(B3^2+C3^2+D3^2)*1000</f>
        <v>116.1137369941675</v>
      </c>
      <c r="F3" s="9">
        <f t="shared" ref="F3:F11" si="1">$E$12</f>
        <v>118.26990070515649</v>
      </c>
      <c r="G3" s="2">
        <f t="shared" ref="G3:G11" si="2">E3^2</f>
        <v>13482.399918750702</v>
      </c>
    </row>
    <row r="4" spans="1:7" x14ac:dyDescent="0.3">
      <c r="A4" s="6">
        <v>3</v>
      </c>
      <c r="B4">
        <v>7.0029599999999997E-2</v>
      </c>
      <c r="C4">
        <v>8.8588180000000002E-2</v>
      </c>
      <c r="D4">
        <v>4.279695E-2</v>
      </c>
      <c r="E4" s="9">
        <f t="shared" si="0"/>
        <v>120.76253326746215</v>
      </c>
      <c r="F4" s="9">
        <f t="shared" si="1"/>
        <v>118.26990070515649</v>
      </c>
      <c r="G4" s="2">
        <f t="shared" si="2"/>
        <v>14583.589441174901</v>
      </c>
    </row>
    <row r="5" spans="1:7" x14ac:dyDescent="0.3">
      <c r="A5" s="6">
        <v>4</v>
      </c>
      <c r="B5">
        <v>7.14254E-2</v>
      </c>
      <c r="C5">
        <v>8.8807079999999997E-2</v>
      </c>
      <c r="D5">
        <v>4.6255270000000001E-2</v>
      </c>
      <c r="E5" s="9">
        <f t="shared" si="0"/>
        <v>122.99526505544553</v>
      </c>
      <c r="F5" s="9">
        <f t="shared" si="1"/>
        <v>118.26990070515649</v>
      </c>
      <c r="G5" s="2">
        <f t="shared" si="2"/>
        <v>15127.8352260593</v>
      </c>
    </row>
    <row r="6" spans="1:7" x14ac:dyDescent="0.3">
      <c r="A6" s="6">
        <v>5</v>
      </c>
      <c r="B6">
        <v>6.8472459999999999E-2</v>
      </c>
      <c r="C6">
        <v>9.1485079999999996E-2</v>
      </c>
      <c r="D6">
        <v>4.7109499999999999E-2</v>
      </c>
      <c r="E6" s="9">
        <f t="shared" si="0"/>
        <v>123.6013860412091</v>
      </c>
      <c r="F6" s="9">
        <f t="shared" si="1"/>
        <v>118.26990070515649</v>
      </c>
      <c r="G6" s="2">
        <f t="shared" si="2"/>
        <v>15277.302631307999</v>
      </c>
    </row>
    <row r="7" spans="1:7" x14ac:dyDescent="0.3">
      <c r="A7" s="6">
        <v>6</v>
      </c>
      <c r="B7">
        <v>7.0430119999999999E-2</v>
      </c>
      <c r="C7">
        <v>8.3825800000000006E-2</v>
      </c>
      <c r="D7">
        <v>4.6026459999999998E-2</v>
      </c>
      <c r="E7" s="9">
        <f t="shared" si="0"/>
        <v>118.76700538864318</v>
      </c>
      <c r="F7" s="9">
        <f t="shared" si="1"/>
        <v>118.26990070515649</v>
      </c>
      <c r="G7" s="2">
        <f t="shared" si="2"/>
        <v>14105.601568986</v>
      </c>
    </row>
    <row r="8" spans="1:7" x14ac:dyDescent="0.3">
      <c r="A8" s="6">
        <v>7</v>
      </c>
      <c r="B8">
        <v>6.7303730000000006E-2</v>
      </c>
      <c r="C8">
        <v>8.1609899999999999E-2</v>
      </c>
      <c r="D8">
        <v>4.7138739999999998E-2</v>
      </c>
      <c r="E8" s="9">
        <f t="shared" si="0"/>
        <v>115.8103132657472</v>
      </c>
      <c r="F8" s="9">
        <f t="shared" si="1"/>
        <v>118.26990070515649</v>
      </c>
      <c r="G8" s="2">
        <f t="shared" si="2"/>
        <v>13412.028658710502</v>
      </c>
    </row>
    <row r="9" spans="1:7" x14ac:dyDescent="0.3">
      <c r="A9" s="6">
        <v>8</v>
      </c>
      <c r="B9">
        <v>6.545579E-2</v>
      </c>
      <c r="C9">
        <v>8.1573859999999998E-2</v>
      </c>
      <c r="D9">
        <v>4.7782119999999997E-2</v>
      </c>
      <c r="E9" s="9">
        <f t="shared" si="0"/>
        <v>114.98646038346472</v>
      </c>
      <c r="F9" s="9">
        <f t="shared" si="1"/>
        <v>118.26990070515649</v>
      </c>
      <c r="G9" s="2">
        <f t="shared" si="2"/>
        <v>13221.8860715181</v>
      </c>
    </row>
    <row r="10" spans="1:7" x14ac:dyDescent="0.3">
      <c r="A10" s="6">
        <v>9</v>
      </c>
      <c r="B10">
        <v>6.4827309999999999E-2</v>
      </c>
      <c r="C10">
        <v>8.1748290000000001E-2</v>
      </c>
      <c r="D10">
        <v>4.7857110000000001E-2</v>
      </c>
      <c r="E10" s="9">
        <f t="shared" si="0"/>
        <v>114.78530401280601</v>
      </c>
      <c r="F10" s="9">
        <f t="shared" si="1"/>
        <v>118.26990070515649</v>
      </c>
      <c r="G10" s="2">
        <f t="shared" si="2"/>
        <v>13175.6660173123</v>
      </c>
    </row>
    <row r="11" spans="1:7" x14ac:dyDescent="0.3">
      <c r="A11" s="6">
        <v>10</v>
      </c>
      <c r="B11">
        <v>7.1535630000000003E-2</v>
      </c>
      <c r="C11">
        <v>8.5534789999999999E-2</v>
      </c>
      <c r="D11">
        <v>4.4159379999999998E-2</v>
      </c>
      <c r="E11" s="9">
        <f t="shared" si="0"/>
        <v>119.93163678456739</v>
      </c>
      <c r="F11" s="9">
        <f t="shared" si="1"/>
        <v>118.26990070515649</v>
      </c>
      <c r="G11" s="2">
        <f t="shared" si="2"/>
        <v>14383.597501825398</v>
      </c>
    </row>
    <row r="12" spans="1:7" x14ac:dyDescent="0.3">
      <c r="D12" t="s">
        <v>7</v>
      </c>
      <c r="E12" s="7">
        <f>AVERAGE(E2:E11)</f>
        <v>118.26990070515649</v>
      </c>
      <c r="G12" s="3">
        <f>SUM(G2:G11)</f>
        <v>139982.34416788659</v>
      </c>
    </row>
    <row r="13" spans="1:7" x14ac:dyDescent="0.3">
      <c r="D13" t="s">
        <v>8</v>
      </c>
      <c r="E13" s="7">
        <f>MAX(E2:E11)</f>
        <v>123.6013860412091</v>
      </c>
      <c r="G13" s="2">
        <f>SQRT(G12)</f>
        <v>374.14214433539371</v>
      </c>
    </row>
    <row r="14" spans="1:7" x14ac:dyDescent="0.3">
      <c r="D14" t="s">
        <v>9</v>
      </c>
      <c r="E14" s="7">
        <f>MIN(E2:E11)</f>
        <v>114.78530401280601</v>
      </c>
    </row>
    <row r="15" spans="1:7" x14ac:dyDescent="0.3">
      <c r="D15" t="s">
        <v>10</v>
      </c>
      <c r="E15" s="7">
        <f>E13-E12</f>
        <v>5.3314853360526087</v>
      </c>
    </row>
    <row r="16" spans="1:7" x14ac:dyDescent="0.3">
      <c r="D16" t="s">
        <v>11</v>
      </c>
      <c r="E16" s="7">
        <f>E12-E14</f>
        <v>3.484596692350479</v>
      </c>
    </row>
    <row r="17" spans="4:5" x14ac:dyDescent="0.3">
      <c r="D17" t="s">
        <v>12</v>
      </c>
      <c r="E17" s="7">
        <f>AVERAGE(E15:E16)</f>
        <v>4.4080410142015438</v>
      </c>
    </row>
    <row r="18" spans="4:5" x14ac:dyDescent="0.3">
      <c r="E18">
        <f>E17/E12*100</f>
        <v>3.7271029973980152</v>
      </c>
    </row>
    <row r="19" spans="4:5" x14ac:dyDescent="0.3">
      <c r="D19" t="s">
        <v>37</v>
      </c>
      <c r="E19" s="10">
        <f>_xlfn.STDEV.P(E2:E11)</f>
        <v>3.2349658392462697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F2B6-6CDB-4B1B-885D-76F6F098970C}">
  <dimension ref="A1:G20"/>
  <sheetViews>
    <sheetView workbookViewId="0">
      <selection activeCell="E20" sqref="E20"/>
    </sheetView>
  </sheetViews>
  <sheetFormatPr defaultRowHeight="14.4" x14ac:dyDescent="0.3"/>
  <cols>
    <col min="1" max="1" width="15.33203125" bestFit="1" customWidth="1"/>
    <col min="2" max="2" width="11.21875" style="4" bestFit="1" customWidth="1"/>
    <col min="3" max="3" width="11" bestFit="1" customWidth="1"/>
    <col min="4" max="4" width="11.21875" bestFit="1" customWidth="1"/>
    <col min="5" max="5" width="17.21875" bestFit="1" customWidth="1"/>
    <col min="6" max="6" width="10.6640625" bestFit="1" customWidth="1"/>
    <col min="7" max="7" width="11.5546875" bestFit="1" customWidth="1"/>
  </cols>
  <sheetData>
    <row r="1" spans="1:7" x14ac:dyDescent="0.3">
      <c r="A1" s="6" t="s">
        <v>6</v>
      </c>
      <c r="B1" s="5" t="s">
        <v>3</v>
      </c>
      <c r="C1" s="5" t="s">
        <v>4</v>
      </c>
      <c r="D1" s="5" t="s">
        <v>5</v>
      </c>
      <c r="E1" s="5" t="s">
        <v>41</v>
      </c>
      <c r="F1" s="5" t="s">
        <v>42</v>
      </c>
    </row>
    <row r="2" spans="1:7" x14ac:dyDescent="0.3">
      <c r="A2" s="6">
        <v>1</v>
      </c>
      <c r="B2">
        <v>6.8769499999999997E-2</v>
      </c>
      <c r="C2">
        <v>8.2850339999999995E-2</v>
      </c>
      <c r="D2">
        <v>4.2932940000000003E-2</v>
      </c>
      <c r="E2" s="9">
        <f>SQRT(B2^2+C2^2+D2^2)*1000</f>
        <v>115.91660927325816</v>
      </c>
      <c r="F2" s="9">
        <f>$E$12</f>
        <v>116.57152224499421</v>
      </c>
      <c r="G2" s="2">
        <f>E2^2</f>
        <v>13436.660305409199</v>
      </c>
    </row>
    <row r="3" spans="1:7" x14ac:dyDescent="0.3">
      <c r="A3" s="6">
        <v>2</v>
      </c>
      <c r="B3">
        <v>6.8242769999999994E-2</v>
      </c>
      <c r="C3">
        <v>8.4156499999999995E-2</v>
      </c>
      <c r="D3">
        <v>4.2445259999999999E-2</v>
      </c>
      <c r="E3" s="9">
        <f t="shared" ref="E3:E11" si="0">SQRT(B3^2+C3^2+D3^2)*1000</f>
        <v>116.36576921926181</v>
      </c>
      <c r="F3" s="9">
        <f t="shared" ref="F3:F11" si="1">$E$12</f>
        <v>116.57152224499421</v>
      </c>
      <c r="G3" s="2">
        <f t="shared" ref="G3:G11" si="2">E3^2</f>
        <v>13540.992245990499</v>
      </c>
    </row>
    <row r="4" spans="1:7" x14ac:dyDescent="0.3">
      <c r="A4" s="6">
        <v>3</v>
      </c>
      <c r="B4">
        <v>6.8421889999999999E-2</v>
      </c>
      <c r="C4">
        <v>8.3126580000000005E-2</v>
      </c>
      <c r="D4">
        <v>4.2904449999999997E-2</v>
      </c>
      <c r="E4" s="9">
        <f t="shared" si="0"/>
        <v>115.89812407226876</v>
      </c>
      <c r="F4" s="9">
        <f t="shared" si="1"/>
        <v>116.57152224499421</v>
      </c>
      <c r="G4" s="2">
        <f t="shared" si="2"/>
        <v>13432.375163471002</v>
      </c>
    </row>
    <row r="5" spans="1:7" x14ac:dyDescent="0.3">
      <c r="A5" s="6">
        <v>4</v>
      </c>
      <c r="B5">
        <v>7.1243520000000005E-2</v>
      </c>
      <c r="C5">
        <v>8.4538500000000003E-2</v>
      </c>
      <c r="D5">
        <v>4.1008740000000002E-2</v>
      </c>
      <c r="E5" s="9">
        <f t="shared" si="0"/>
        <v>117.91570667484464</v>
      </c>
      <c r="F5" s="9">
        <f t="shared" si="1"/>
        <v>116.57152224499421</v>
      </c>
      <c r="G5" s="2">
        <f t="shared" si="2"/>
        <v>13904.113880628001</v>
      </c>
    </row>
    <row r="6" spans="1:7" x14ac:dyDescent="0.3">
      <c r="A6" s="6">
        <v>5</v>
      </c>
      <c r="B6">
        <v>7.1844939999999996E-2</v>
      </c>
      <c r="C6">
        <v>8.5486350000000003E-2</v>
      </c>
      <c r="D6">
        <v>4.0202790000000002E-2</v>
      </c>
      <c r="E6" s="9">
        <f t="shared" si="0"/>
        <v>118.68393220529137</v>
      </c>
      <c r="F6" s="9">
        <f t="shared" si="1"/>
        <v>116.57152224499421</v>
      </c>
      <c r="G6" s="2">
        <f t="shared" si="2"/>
        <v>14085.875763710199</v>
      </c>
    </row>
    <row r="7" spans="1:7" x14ac:dyDescent="0.3">
      <c r="A7" s="6">
        <v>6</v>
      </c>
      <c r="B7">
        <v>6.9424559999999996E-2</v>
      </c>
      <c r="C7">
        <v>8.2694160000000003E-2</v>
      </c>
      <c r="D7">
        <v>4.2146589999999998E-2</v>
      </c>
      <c r="E7" s="9">
        <f t="shared" si="0"/>
        <v>115.90698286957219</v>
      </c>
      <c r="F7" s="9">
        <f t="shared" si="1"/>
        <v>116.57152224499421</v>
      </c>
      <c r="G7" s="2">
        <f t="shared" si="2"/>
        <v>13434.428677927301</v>
      </c>
    </row>
    <row r="8" spans="1:7" x14ac:dyDescent="0.3">
      <c r="A8" s="6">
        <v>7</v>
      </c>
      <c r="B8">
        <v>6.9431880000000001E-2</v>
      </c>
      <c r="C8">
        <v>8.3078970000000002E-2</v>
      </c>
      <c r="D8">
        <v>4.2163590000000001E-2</v>
      </c>
      <c r="E8" s="9">
        <f t="shared" si="0"/>
        <v>116.19238158452299</v>
      </c>
      <c r="F8" s="9">
        <f t="shared" si="1"/>
        <v>116.57152224499421</v>
      </c>
      <c r="G8" s="2">
        <f t="shared" si="2"/>
        <v>13500.669538283397</v>
      </c>
    </row>
    <row r="9" spans="1:7" x14ac:dyDescent="0.3">
      <c r="A9" s="6">
        <v>8</v>
      </c>
      <c r="B9">
        <v>6.9298650000000003E-2</v>
      </c>
      <c r="C9">
        <v>8.2899280000000006E-2</v>
      </c>
      <c r="D9">
        <v>4.2678819999999999E-2</v>
      </c>
      <c r="E9" s="9">
        <f t="shared" si="0"/>
        <v>116.17260947802328</v>
      </c>
      <c r="F9" s="9">
        <f t="shared" si="1"/>
        <v>116.57152224499421</v>
      </c>
      <c r="G9" s="2">
        <f t="shared" si="2"/>
        <v>13496.075192933304</v>
      </c>
    </row>
    <row r="10" spans="1:7" x14ac:dyDescent="0.3">
      <c r="A10" s="6">
        <v>9</v>
      </c>
      <c r="B10">
        <v>6.9824330000000004E-2</v>
      </c>
      <c r="C10">
        <v>8.2746440000000004E-2</v>
      </c>
      <c r="D10">
        <v>4.2944929999999999E-2</v>
      </c>
      <c r="E10" s="9">
        <f t="shared" si="0"/>
        <v>116.47608082918742</v>
      </c>
      <c r="F10" s="9">
        <f t="shared" si="1"/>
        <v>116.57152224499421</v>
      </c>
      <c r="G10" s="2">
        <f t="shared" si="2"/>
        <v>13566.677405327402</v>
      </c>
    </row>
    <row r="11" spans="1:7" x14ac:dyDescent="0.3">
      <c r="A11" s="6">
        <v>10</v>
      </c>
      <c r="B11">
        <v>6.9463629999999998E-2</v>
      </c>
      <c r="C11">
        <v>8.2667820000000003E-2</v>
      </c>
      <c r="D11">
        <v>4.2898260000000001E-2</v>
      </c>
      <c r="E11" s="9">
        <f t="shared" si="0"/>
        <v>116.18702624371149</v>
      </c>
      <c r="F11" s="9">
        <f t="shared" si="1"/>
        <v>116.57152224499421</v>
      </c>
      <c r="G11" s="2">
        <f t="shared" si="2"/>
        <v>13499.425067356902</v>
      </c>
    </row>
    <row r="12" spans="1:7" x14ac:dyDescent="0.3">
      <c r="D12" t="s">
        <v>7</v>
      </c>
      <c r="E12" s="7">
        <f>AVERAGE(E2:E11)</f>
        <v>116.57152224499421</v>
      </c>
      <c r="G12" s="3">
        <f>SUM(G2:G11)</f>
        <v>135897.2932410372</v>
      </c>
    </row>
    <row r="13" spans="1:7" x14ac:dyDescent="0.3">
      <c r="D13" t="s">
        <v>8</v>
      </c>
      <c r="E13" s="7">
        <f>MAX(E2:E11)</f>
        <v>118.68393220529137</v>
      </c>
      <c r="G13" s="2">
        <f>SQRT(G12)</f>
        <v>368.6425005897139</v>
      </c>
    </row>
    <row r="14" spans="1:7" x14ac:dyDescent="0.3">
      <c r="D14" t="s">
        <v>9</v>
      </c>
      <c r="E14" s="7">
        <f>MIN(E2:E11)</f>
        <v>115.89812407226876</v>
      </c>
    </row>
    <row r="15" spans="1:7" x14ac:dyDescent="0.3">
      <c r="D15" t="s">
        <v>10</v>
      </c>
      <c r="E15" s="7">
        <f>E13-E12</f>
        <v>2.1124099602971569</v>
      </c>
    </row>
    <row r="16" spans="1:7" x14ac:dyDescent="0.3">
      <c r="D16" t="s">
        <v>11</v>
      </c>
      <c r="E16" s="7">
        <f>E12-E14</f>
        <v>0.67339817272545588</v>
      </c>
    </row>
    <row r="17" spans="4:5" x14ac:dyDescent="0.3">
      <c r="D17" t="s">
        <v>12</v>
      </c>
      <c r="E17" s="7">
        <f>AVERAGE(E15:E16)</f>
        <v>1.3929040665113064</v>
      </c>
    </row>
    <row r="18" spans="4:5" x14ac:dyDescent="0.3">
      <c r="E18">
        <f>E17/E12*100</f>
        <v>1.1948922341289236</v>
      </c>
    </row>
    <row r="20" spans="4:5" x14ac:dyDescent="0.3">
      <c r="D20" t="s">
        <v>37</v>
      </c>
      <c r="E20" s="10">
        <f>_xlfn.STDEV.P(E2:E11)</f>
        <v>0.8997363994752019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9A9D-28B2-4BCD-9D2D-ED53BEE38C2C}">
  <dimension ref="A1:C10"/>
  <sheetViews>
    <sheetView workbookViewId="0">
      <selection activeCell="G19" sqref="G19"/>
    </sheetView>
  </sheetViews>
  <sheetFormatPr defaultRowHeight="14.4" x14ac:dyDescent="0.3"/>
  <cols>
    <col min="1" max="3" width="11.21875" bestFit="1" customWidth="1"/>
  </cols>
  <sheetData>
    <row r="1" spans="1:3" x14ac:dyDescent="0.3">
      <c r="A1">
        <v>6.8769499999999997E-2</v>
      </c>
      <c r="B1">
        <v>8.2850339999999995E-2</v>
      </c>
      <c r="C1">
        <v>4.2932940000000003E-2</v>
      </c>
    </row>
    <row r="2" spans="1:3" x14ac:dyDescent="0.3">
      <c r="A2">
        <v>6.8242769999999994E-2</v>
      </c>
      <c r="B2">
        <v>8.4156499999999995E-2</v>
      </c>
      <c r="C2">
        <v>4.2445259999999999E-2</v>
      </c>
    </row>
    <row r="3" spans="1:3" x14ac:dyDescent="0.3">
      <c r="A3">
        <v>6.8421889999999999E-2</v>
      </c>
      <c r="B3">
        <v>8.3126580000000005E-2</v>
      </c>
      <c r="C3">
        <v>4.2904449999999997E-2</v>
      </c>
    </row>
    <row r="4" spans="1:3" x14ac:dyDescent="0.3">
      <c r="A4">
        <v>7.1243520000000005E-2</v>
      </c>
      <c r="B4">
        <v>8.4538500000000003E-2</v>
      </c>
      <c r="C4">
        <v>4.1008740000000002E-2</v>
      </c>
    </row>
    <row r="5" spans="1:3" x14ac:dyDescent="0.3">
      <c r="A5">
        <v>7.1844939999999996E-2</v>
      </c>
      <c r="B5">
        <v>8.5486350000000003E-2</v>
      </c>
      <c r="C5">
        <v>4.0202790000000002E-2</v>
      </c>
    </row>
    <row r="6" spans="1:3" x14ac:dyDescent="0.3">
      <c r="A6">
        <v>6.9424559999999996E-2</v>
      </c>
      <c r="B6">
        <v>8.2694160000000003E-2</v>
      </c>
      <c r="C6">
        <v>4.2146589999999998E-2</v>
      </c>
    </row>
    <row r="7" spans="1:3" x14ac:dyDescent="0.3">
      <c r="A7">
        <v>6.9431880000000001E-2</v>
      </c>
      <c r="B7">
        <v>8.3078970000000002E-2</v>
      </c>
      <c r="C7">
        <v>4.2163590000000001E-2</v>
      </c>
    </row>
    <row r="8" spans="1:3" x14ac:dyDescent="0.3">
      <c r="A8">
        <v>6.9298650000000003E-2</v>
      </c>
      <c r="B8">
        <v>8.2899280000000006E-2</v>
      </c>
      <c r="C8">
        <v>4.2678819999999999E-2</v>
      </c>
    </row>
    <row r="9" spans="1:3" x14ac:dyDescent="0.3">
      <c r="A9">
        <v>6.9824330000000004E-2</v>
      </c>
      <c r="B9">
        <v>8.2746440000000004E-2</v>
      </c>
      <c r="C9">
        <v>4.2944929999999999E-2</v>
      </c>
    </row>
    <row r="10" spans="1:3" x14ac:dyDescent="0.3">
      <c r="A10">
        <v>6.9463629999999998E-2</v>
      </c>
      <c r="B10">
        <v>8.2667820000000003E-2</v>
      </c>
      <c r="C10">
        <v>4.2898260000000001E-2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09B5-FFB4-4BCD-BABA-A5870EAFF374}">
  <dimension ref="A1:K29"/>
  <sheetViews>
    <sheetView tabSelected="1" workbookViewId="0">
      <selection activeCell="E25" sqref="E25"/>
    </sheetView>
  </sheetViews>
  <sheetFormatPr defaultRowHeight="14.4" x14ac:dyDescent="0.3"/>
  <cols>
    <col min="1" max="1" width="15.88671875" style="6" bestFit="1" customWidth="1"/>
    <col min="2" max="2" width="9.5546875" bestFit="1" customWidth="1"/>
    <col min="10" max="10" width="21.44140625" customWidth="1"/>
  </cols>
  <sheetData>
    <row r="1" spans="1:11" x14ac:dyDescent="0.3">
      <c r="A1" s="6" t="s">
        <v>48</v>
      </c>
      <c r="B1" s="6" t="s">
        <v>43</v>
      </c>
      <c r="C1" s="6" t="s">
        <v>34</v>
      </c>
      <c r="D1" s="6" t="s">
        <v>37</v>
      </c>
      <c r="E1" s="6" t="s">
        <v>35</v>
      </c>
      <c r="F1" s="6" t="s">
        <v>37</v>
      </c>
      <c r="G1" s="6" t="s">
        <v>36</v>
      </c>
      <c r="H1" s="6" t="s">
        <v>37</v>
      </c>
      <c r="I1" s="6"/>
      <c r="J1" s="6" t="s">
        <v>47</v>
      </c>
      <c r="K1" s="6" t="s">
        <v>42</v>
      </c>
    </row>
    <row r="2" spans="1:11" x14ac:dyDescent="0.3">
      <c r="A2" s="6">
        <v>1</v>
      </c>
      <c r="B2" s="6" t="s">
        <v>13</v>
      </c>
      <c r="C2" s="6">
        <v>0.10920000000000001</v>
      </c>
      <c r="D2" s="6">
        <v>1.5E-3</v>
      </c>
      <c r="E2" s="6">
        <v>4.3200000000000002E-2</v>
      </c>
      <c r="F2" s="6">
        <v>1.4E-3</v>
      </c>
      <c r="G2" s="6">
        <v>4.48E-2</v>
      </c>
      <c r="H2" s="6">
        <v>3.0999999999999999E-3</v>
      </c>
      <c r="I2" s="6">
        <f>MAX(D2,F2,H2)</f>
        <v>3.0999999999999999E-3</v>
      </c>
      <c r="J2" s="9">
        <f>2*I2*1000</f>
        <v>6.2</v>
      </c>
      <c r="K2" s="9">
        <f>$J$24</f>
        <v>7.8090909090909086</v>
      </c>
    </row>
    <row r="3" spans="1:11" x14ac:dyDescent="0.3">
      <c r="A3" s="6">
        <v>2</v>
      </c>
      <c r="B3" s="6" t="s">
        <v>14</v>
      </c>
      <c r="C3" s="6">
        <v>0.1094</v>
      </c>
      <c r="D3" s="6">
        <v>4.0000000000000002E-4</v>
      </c>
      <c r="E3" s="6">
        <v>-2.1899999999999999E-2</v>
      </c>
      <c r="F3" s="6">
        <v>1.1999999999999999E-3</v>
      </c>
      <c r="G3" s="6">
        <v>5.0999999999999997E-2</v>
      </c>
      <c r="H3" s="6">
        <v>4.3E-3</v>
      </c>
      <c r="I3" s="6">
        <f t="shared" ref="I3:I23" si="0">MAX(D3,F3,H3)</f>
        <v>4.3E-3</v>
      </c>
      <c r="J3" s="9">
        <f t="shared" ref="J3:J23" si="1">2*I3*1000</f>
        <v>8.6</v>
      </c>
      <c r="K3" s="9">
        <f t="shared" ref="K3:K23" si="2">$J$24</f>
        <v>7.8090909090909086</v>
      </c>
    </row>
    <row r="4" spans="1:11" x14ac:dyDescent="0.3">
      <c r="A4" s="6">
        <v>3</v>
      </c>
      <c r="B4" s="6" t="s">
        <v>15</v>
      </c>
      <c r="C4" s="6">
        <v>6.8599999999999994E-2</v>
      </c>
      <c r="D4" s="6">
        <v>2E-3</v>
      </c>
      <c r="E4" s="6">
        <v>8.2699999999999996E-2</v>
      </c>
      <c r="F4" s="6">
        <v>5.9999999999999995E-4</v>
      </c>
      <c r="G4" s="6">
        <v>4.2299999999999997E-2</v>
      </c>
      <c r="H4" s="6">
        <v>1.4E-3</v>
      </c>
      <c r="I4" s="6">
        <f t="shared" si="0"/>
        <v>2E-3</v>
      </c>
      <c r="J4" s="9">
        <f t="shared" si="1"/>
        <v>4</v>
      </c>
      <c r="K4" s="9">
        <f t="shared" si="2"/>
        <v>7.8090909090909086</v>
      </c>
    </row>
    <row r="5" spans="1:11" x14ac:dyDescent="0.3">
      <c r="A5" s="6">
        <v>4</v>
      </c>
      <c r="B5" s="6" t="s">
        <v>16</v>
      </c>
      <c r="C5" s="6">
        <v>8.1199999999999994E-2</v>
      </c>
      <c r="D5" s="6">
        <v>2.0999999999999999E-3</v>
      </c>
      <c r="E5" s="6">
        <v>6.5199999999999994E-2</v>
      </c>
      <c r="F5" s="6">
        <v>1.6999999999999999E-3</v>
      </c>
      <c r="G5" s="6">
        <v>9.4100000000000003E-2</v>
      </c>
      <c r="H5" s="6">
        <v>2E-3</v>
      </c>
      <c r="I5" s="6">
        <f t="shared" si="0"/>
        <v>2.0999999999999999E-3</v>
      </c>
      <c r="J5" s="9">
        <f t="shared" si="1"/>
        <v>4.2</v>
      </c>
      <c r="K5" s="9">
        <f t="shared" si="2"/>
        <v>7.8090909090909086</v>
      </c>
    </row>
    <row r="6" spans="1:11" x14ac:dyDescent="0.3">
      <c r="A6" s="6">
        <v>5</v>
      </c>
      <c r="B6" s="6" t="s">
        <v>17</v>
      </c>
      <c r="C6" s="6">
        <v>9.2899999999999996E-2</v>
      </c>
      <c r="D6" s="6">
        <v>2.8E-3</v>
      </c>
      <c r="E6" s="6">
        <v>1.4200000000000001E-2</v>
      </c>
      <c r="F6" s="6">
        <v>1.9E-3</v>
      </c>
      <c r="G6" s="6">
        <v>0.10970000000000001</v>
      </c>
      <c r="H6" s="6">
        <v>3.7000000000000002E-3</v>
      </c>
      <c r="I6" s="6">
        <f t="shared" si="0"/>
        <v>3.7000000000000002E-3</v>
      </c>
      <c r="J6" s="9">
        <f t="shared" si="1"/>
        <v>7.4</v>
      </c>
      <c r="K6" s="9">
        <f t="shared" si="2"/>
        <v>7.8090909090909086</v>
      </c>
    </row>
    <row r="7" spans="1:11" x14ac:dyDescent="0.3">
      <c r="A7" s="6">
        <v>6</v>
      </c>
      <c r="B7" s="6" t="s">
        <v>18</v>
      </c>
      <c r="C7" s="6">
        <v>7.9299999999999995E-2</v>
      </c>
      <c r="D7" s="6">
        <v>2.8999999999999998E-3</v>
      </c>
      <c r="E7" s="6">
        <v>-0.04</v>
      </c>
      <c r="F7" s="6">
        <v>1.6999999999999999E-3</v>
      </c>
      <c r="G7" s="6">
        <v>0.10009999999999999</v>
      </c>
      <c r="H7" s="6">
        <v>3.0000000000000001E-3</v>
      </c>
      <c r="I7" s="6">
        <f t="shared" si="0"/>
        <v>3.0000000000000001E-3</v>
      </c>
      <c r="J7" s="9">
        <f t="shared" si="1"/>
        <v>6</v>
      </c>
      <c r="K7" s="9">
        <f t="shared" si="2"/>
        <v>7.8090909090909086</v>
      </c>
    </row>
    <row r="8" spans="1:11" x14ac:dyDescent="0.3">
      <c r="A8" s="6">
        <v>7</v>
      </c>
      <c r="B8" s="6" t="s">
        <v>19</v>
      </c>
      <c r="C8" s="6">
        <v>6.6900000000000001E-2</v>
      </c>
      <c r="D8" s="6">
        <v>8.0000000000000004E-4</v>
      </c>
      <c r="E8" s="6">
        <v>-6.4100000000000004E-2</v>
      </c>
      <c r="F8" s="6">
        <v>8.0000000000000004E-4</v>
      </c>
      <c r="G8" s="6">
        <v>4.82E-2</v>
      </c>
      <c r="H8" s="6">
        <v>1.4E-3</v>
      </c>
      <c r="I8" s="6">
        <f t="shared" si="0"/>
        <v>1.4E-3</v>
      </c>
      <c r="J8" s="9">
        <f t="shared" si="1"/>
        <v>2.8</v>
      </c>
      <c r="K8" s="9">
        <f t="shared" si="2"/>
        <v>7.8090909090909086</v>
      </c>
    </row>
    <row r="9" spans="1:11" x14ac:dyDescent="0.3">
      <c r="A9" s="6">
        <v>8</v>
      </c>
      <c r="B9" s="6" t="s">
        <v>20</v>
      </c>
      <c r="C9" s="6">
        <v>-2.75E-2</v>
      </c>
      <c r="D9" s="6">
        <v>2.2000000000000001E-3</v>
      </c>
      <c r="E9" s="6">
        <v>8.6499999999999994E-2</v>
      </c>
      <c r="F9" s="6">
        <v>1.9E-3</v>
      </c>
      <c r="G9" s="6">
        <v>0</v>
      </c>
      <c r="H9" s="6">
        <v>2.5999999999999999E-3</v>
      </c>
      <c r="I9" s="6">
        <f t="shared" si="0"/>
        <v>2.5999999999999999E-3</v>
      </c>
      <c r="J9" s="9">
        <f t="shared" si="1"/>
        <v>5.2</v>
      </c>
      <c r="K9" s="9">
        <f t="shared" si="2"/>
        <v>7.8090909090909086</v>
      </c>
    </row>
    <row r="10" spans="1:11" x14ac:dyDescent="0.3">
      <c r="A10" s="6">
        <v>9</v>
      </c>
      <c r="B10" s="6" t="s">
        <v>21</v>
      </c>
      <c r="C10" s="6">
        <v>8.0999999999999996E-3</v>
      </c>
      <c r="D10" s="6">
        <v>2.0999999999999999E-3</v>
      </c>
      <c r="E10" s="6">
        <v>9.2499999999999999E-2</v>
      </c>
      <c r="F10" s="6">
        <v>1.4E-3</v>
      </c>
      <c r="G10" s="6">
        <v>4.5100000000000001E-2</v>
      </c>
      <c r="H10" s="6">
        <v>3.0999999999999999E-3</v>
      </c>
      <c r="I10" s="6">
        <f t="shared" si="0"/>
        <v>3.0999999999999999E-3</v>
      </c>
      <c r="J10" s="9">
        <f t="shared" si="1"/>
        <v>6.2</v>
      </c>
      <c r="K10" s="9">
        <f t="shared" si="2"/>
        <v>7.8090909090909086</v>
      </c>
    </row>
    <row r="11" spans="1:11" x14ac:dyDescent="0.3">
      <c r="A11" s="6">
        <v>10</v>
      </c>
      <c r="B11" s="6" t="s">
        <v>22</v>
      </c>
      <c r="C11" s="6">
        <v>2.3599999999999999E-2</v>
      </c>
      <c r="D11" s="6">
        <v>4.7999999999999996E-3</v>
      </c>
      <c r="E11" s="6">
        <v>7.85E-2</v>
      </c>
      <c r="F11" s="6">
        <v>1.5E-3</v>
      </c>
      <c r="G11" s="6">
        <v>0.1167</v>
      </c>
      <c r="H11" s="6">
        <v>1.6000000000000001E-3</v>
      </c>
      <c r="I11" s="6">
        <f t="shared" si="0"/>
        <v>4.7999999999999996E-3</v>
      </c>
      <c r="J11" s="9">
        <f t="shared" si="1"/>
        <v>9.6</v>
      </c>
      <c r="K11" s="9">
        <f t="shared" si="2"/>
        <v>7.8090909090909086</v>
      </c>
    </row>
    <row r="12" spans="1:11" x14ac:dyDescent="0.3">
      <c r="A12" s="6">
        <v>11</v>
      </c>
      <c r="B12" s="6" t="s">
        <v>23</v>
      </c>
      <c r="C12" s="6">
        <v>0.03</v>
      </c>
      <c r="D12" s="6">
        <v>5.3E-3</v>
      </c>
      <c r="E12" s="6">
        <v>1.6199999999999999E-2</v>
      </c>
      <c r="F12" s="6">
        <v>1.1999999999999999E-3</v>
      </c>
      <c r="G12" s="6">
        <v>0.14299999999999999</v>
      </c>
      <c r="H12" s="6">
        <v>2.2000000000000001E-3</v>
      </c>
      <c r="I12" s="6">
        <f t="shared" si="0"/>
        <v>5.3E-3</v>
      </c>
      <c r="J12" s="9">
        <f t="shared" si="1"/>
        <v>10.6</v>
      </c>
      <c r="K12" s="9">
        <f t="shared" si="2"/>
        <v>7.8090909090909086</v>
      </c>
    </row>
    <row r="13" spans="1:11" x14ac:dyDescent="0.3">
      <c r="A13" s="6">
        <v>12</v>
      </c>
      <c r="B13" s="6" t="s">
        <v>24</v>
      </c>
      <c r="C13" s="6">
        <v>2.07E-2</v>
      </c>
      <c r="D13" s="6">
        <v>3.3999999999999998E-3</v>
      </c>
      <c r="E13" s="6">
        <v>-5.11E-2</v>
      </c>
      <c r="F13" s="6">
        <v>1.6999999999999999E-3</v>
      </c>
      <c r="G13" s="6">
        <v>0.1221</v>
      </c>
      <c r="H13" s="6">
        <v>8.0000000000000004E-4</v>
      </c>
      <c r="I13" s="6">
        <f t="shared" si="0"/>
        <v>3.3999999999999998E-3</v>
      </c>
      <c r="J13" s="9">
        <f t="shared" si="1"/>
        <v>6.8</v>
      </c>
      <c r="K13" s="9">
        <f t="shared" si="2"/>
        <v>7.8090909090909086</v>
      </c>
    </row>
    <row r="14" spans="1:11" x14ac:dyDescent="0.3">
      <c r="A14" s="6">
        <v>13</v>
      </c>
      <c r="B14" s="6" t="s">
        <v>25</v>
      </c>
      <c r="C14" s="6">
        <v>6.7999999999999996E-3</v>
      </c>
      <c r="D14" s="6">
        <v>1.1999999999999999E-3</v>
      </c>
      <c r="E14" s="6">
        <v>-7.2999999999999995E-2</v>
      </c>
      <c r="F14" s="6">
        <v>6.9999999999999999E-4</v>
      </c>
      <c r="G14" s="6">
        <v>4.9399999999999999E-2</v>
      </c>
      <c r="H14" s="6">
        <v>3.0000000000000001E-3</v>
      </c>
      <c r="I14" s="6">
        <f t="shared" si="0"/>
        <v>3.0000000000000001E-3</v>
      </c>
      <c r="J14" s="9">
        <f t="shared" si="1"/>
        <v>6</v>
      </c>
      <c r="K14" s="9">
        <f t="shared" si="2"/>
        <v>7.8090909090909086</v>
      </c>
    </row>
    <row r="15" spans="1:11" x14ac:dyDescent="0.3">
      <c r="A15" s="6">
        <v>14</v>
      </c>
      <c r="B15" s="6" t="s">
        <v>26</v>
      </c>
      <c r="C15" s="6">
        <v>-3.7199999999999997E-2</v>
      </c>
      <c r="D15" s="6">
        <v>6.9999999999999999E-4</v>
      </c>
      <c r="E15" s="6">
        <v>-6.5199999999999994E-2</v>
      </c>
      <c r="F15" s="6">
        <v>6.9999999999999999E-4</v>
      </c>
      <c r="G15" s="6">
        <v>5.5999999999999999E-3</v>
      </c>
      <c r="H15" s="6">
        <v>3.0999999999999999E-3</v>
      </c>
      <c r="I15" s="6">
        <f t="shared" si="0"/>
        <v>3.0999999999999999E-3</v>
      </c>
      <c r="J15" s="9">
        <f t="shared" si="1"/>
        <v>6.2</v>
      </c>
      <c r="K15" s="9">
        <f t="shared" si="2"/>
        <v>7.8090909090909086</v>
      </c>
    </row>
    <row r="16" spans="1:11" x14ac:dyDescent="0.3">
      <c r="A16" s="6">
        <v>15</v>
      </c>
      <c r="B16" s="6" t="s">
        <v>27</v>
      </c>
      <c r="C16" s="6">
        <v>-4.5600000000000002E-2</v>
      </c>
      <c r="D16" s="6">
        <v>1.6999999999999999E-3</v>
      </c>
      <c r="E16" s="6">
        <v>8.1299999999999997E-2</v>
      </c>
      <c r="F16" s="6">
        <v>1E-3</v>
      </c>
      <c r="G16" s="6">
        <v>5.8500000000000003E-2</v>
      </c>
      <c r="H16" s="6">
        <v>4.4999999999999997E-3</v>
      </c>
      <c r="I16" s="6">
        <f t="shared" si="0"/>
        <v>4.4999999999999997E-3</v>
      </c>
      <c r="J16" s="9">
        <f t="shared" si="1"/>
        <v>9</v>
      </c>
      <c r="K16" s="9">
        <f t="shared" si="2"/>
        <v>7.8090909090909086</v>
      </c>
    </row>
    <row r="17" spans="1:11" x14ac:dyDescent="0.3">
      <c r="A17" s="6">
        <v>16</v>
      </c>
      <c r="B17" s="6" t="s">
        <v>28</v>
      </c>
      <c r="C17" s="6">
        <v>-3.6900000000000002E-2</v>
      </c>
      <c r="D17" s="6">
        <v>3.8E-3</v>
      </c>
      <c r="E17" s="6">
        <v>6.6100000000000006E-2</v>
      </c>
      <c r="F17" s="6">
        <v>1.2999999999999999E-3</v>
      </c>
      <c r="G17" s="6">
        <v>0.1119</v>
      </c>
      <c r="H17" s="6">
        <v>4.1000000000000003E-3</v>
      </c>
      <c r="I17" s="6">
        <f t="shared" si="0"/>
        <v>4.1000000000000003E-3</v>
      </c>
      <c r="J17" s="9">
        <f t="shared" si="1"/>
        <v>8.2000000000000011</v>
      </c>
      <c r="K17" s="9">
        <f t="shared" si="2"/>
        <v>7.8090909090909086</v>
      </c>
    </row>
    <row r="18" spans="1:11" x14ac:dyDescent="0.3">
      <c r="A18" s="6">
        <v>17</v>
      </c>
      <c r="B18" s="6" t="s">
        <v>29</v>
      </c>
      <c r="C18" s="6">
        <v>-3.56E-2</v>
      </c>
      <c r="D18" s="6">
        <v>5.3E-3</v>
      </c>
      <c r="E18" s="6">
        <v>1.72E-2</v>
      </c>
      <c r="F18" s="6">
        <v>1.8E-3</v>
      </c>
      <c r="G18" s="6">
        <v>0.13450000000000001</v>
      </c>
      <c r="H18" s="6">
        <v>3.0000000000000001E-3</v>
      </c>
      <c r="I18" s="6">
        <f t="shared" si="0"/>
        <v>5.3E-3</v>
      </c>
      <c r="J18" s="9">
        <f t="shared" si="1"/>
        <v>10.6</v>
      </c>
      <c r="K18" s="9">
        <f t="shared" si="2"/>
        <v>7.8090909090909086</v>
      </c>
    </row>
    <row r="19" spans="1:11" x14ac:dyDescent="0.3">
      <c r="A19" s="6">
        <v>18</v>
      </c>
      <c r="B19" s="6" t="s">
        <v>30</v>
      </c>
      <c r="C19" s="6">
        <v>-4.6199999999999998E-2</v>
      </c>
      <c r="D19" s="6">
        <v>4.4999999999999997E-3</v>
      </c>
      <c r="E19" s="6">
        <v>-3.5000000000000003E-2</v>
      </c>
      <c r="F19" s="6">
        <v>2.8999999999999998E-3</v>
      </c>
      <c r="G19" s="6">
        <v>0.1203</v>
      </c>
      <c r="H19" s="6">
        <v>3.3999999999999998E-3</v>
      </c>
      <c r="I19" s="6">
        <f t="shared" si="0"/>
        <v>4.4999999999999997E-3</v>
      </c>
      <c r="J19" s="9">
        <f t="shared" si="1"/>
        <v>9</v>
      </c>
      <c r="K19" s="9">
        <f t="shared" si="2"/>
        <v>7.8090909090909086</v>
      </c>
    </row>
    <row r="20" spans="1:11" x14ac:dyDescent="0.3">
      <c r="A20" s="6">
        <v>19</v>
      </c>
      <c r="B20" s="6" t="s">
        <v>31</v>
      </c>
      <c r="C20" s="6">
        <v>-5.6899999999999999E-2</v>
      </c>
      <c r="D20" s="6">
        <v>2.2000000000000001E-3</v>
      </c>
      <c r="E20" s="6">
        <v>-5.4199999999999998E-2</v>
      </c>
      <c r="F20" s="6">
        <v>2.3999999999999998E-3</v>
      </c>
      <c r="G20" s="6">
        <v>6.6600000000000006E-2</v>
      </c>
      <c r="H20" s="6">
        <v>3.8E-3</v>
      </c>
      <c r="I20" s="6">
        <f t="shared" si="0"/>
        <v>3.8E-3</v>
      </c>
      <c r="J20" s="9">
        <f t="shared" si="1"/>
        <v>7.6</v>
      </c>
      <c r="K20" s="9">
        <f t="shared" si="2"/>
        <v>7.8090909090909086</v>
      </c>
    </row>
    <row r="21" spans="1:11" x14ac:dyDescent="0.3">
      <c r="A21" s="6">
        <v>20</v>
      </c>
      <c r="B21" s="6" t="s">
        <v>32</v>
      </c>
      <c r="C21" s="6">
        <v>-7.5499999999999998E-2</v>
      </c>
      <c r="D21" s="6">
        <v>2E-3</v>
      </c>
      <c r="E21" s="6">
        <v>4.4999999999999998E-2</v>
      </c>
      <c r="F21" s="6">
        <v>1.5E-3</v>
      </c>
      <c r="G21" s="6">
        <v>7.3200000000000001E-2</v>
      </c>
      <c r="H21" s="6">
        <v>5.3E-3</v>
      </c>
      <c r="I21" s="6">
        <f t="shared" si="0"/>
        <v>5.3E-3</v>
      </c>
      <c r="J21" s="9">
        <f t="shared" si="1"/>
        <v>10.6</v>
      </c>
      <c r="K21" s="9">
        <f t="shared" si="2"/>
        <v>7.8090909090909086</v>
      </c>
    </row>
    <row r="22" spans="1:11" x14ac:dyDescent="0.3">
      <c r="A22" s="6">
        <v>21</v>
      </c>
      <c r="B22" s="6" t="s">
        <v>33</v>
      </c>
      <c r="C22" s="6">
        <v>-8.1100000000000005E-2</v>
      </c>
      <c r="D22" s="6">
        <v>5.0000000000000001E-3</v>
      </c>
      <c r="E22" s="6">
        <v>-1.2200000000000001E-2</v>
      </c>
      <c r="F22" s="6">
        <v>1.6000000000000001E-3</v>
      </c>
      <c r="G22" s="6">
        <v>7.8E-2</v>
      </c>
      <c r="H22" s="6">
        <v>6.3E-3</v>
      </c>
      <c r="I22" s="6">
        <f t="shared" si="0"/>
        <v>6.3E-3</v>
      </c>
      <c r="J22" s="9">
        <f t="shared" si="1"/>
        <v>12.6</v>
      </c>
      <c r="K22" s="9">
        <f t="shared" si="2"/>
        <v>7.8090909090909086</v>
      </c>
    </row>
    <row r="23" spans="1:11" x14ac:dyDescent="0.3">
      <c r="A23" s="6">
        <v>22</v>
      </c>
      <c r="B23" s="6" t="s">
        <v>44</v>
      </c>
      <c r="C23" s="6">
        <v>-8.0000000000000002E-3</v>
      </c>
      <c r="D23" s="6">
        <v>7.1999999999999998E-3</v>
      </c>
      <c r="E23" s="6">
        <v>2.1299999999999999E-2</v>
      </c>
      <c r="F23" s="6">
        <v>3.0999999999999999E-3</v>
      </c>
      <c r="G23" s="6">
        <v>0.14799999999999999</v>
      </c>
      <c r="H23" s="6">
        <v>2.5999999999999999E-3</v>
      </c>
      <c r="I23" s="6">
        <f t="shared" si="0"/>
        <v>7.1999999999999998E-3</v>
      </c>
      <c r="J23" s="9">
        <f t="shared" si="1"/>
        <v>14.4</v>
      </c>
      <c r="K23" s="9">
        <f t="shared" si="2"/>
        <v>7.8090909090909086</v>
      </c>
    </row>
    <row r="24" spans="1:11" x14ac:dyDescent="0.3">
      <c r="I24" t="s">
        <v>38</v>
      </c>
      <c r="J24">
        <f>AVERAGE(J2:J23)</f>
        <v>7.8090909090909086</v>
      </c>
    </row>
    <row r="25" spans="1:11" x14ac:dyDescent="0.3">
      <c r="I25" t="s">
        <v>39</v>
      </c>
      <c r="J25">
        <f>MAX(J2:J23)</f>
        <v>14.4</v>
      </c>
    </row>
    <row r="26" spans="1:11" x14ac:dyDescent="0.3">
      <c r="I26" t="s">
        <v>40</v>
      </c>
      <c r="J26">
        <f>MIN(J2:J23)</f>
        <v>2.8</v>
      </c>
    </row>
    <row r="27" spans="1:11" x14ac:dyDescent="0.3">
      <c r="I27" t="s">
        <v>45</v>
      </c>
      <c r="J27">
        <f>J25-J24</f>
        <v>6.5909090909090917</v>
      </c>
    </row>
    <row r="28" spans="1:11" x14ac:dyDescent="0.3">
      <c r="I28" t="s">
        <v>46</v>
      </c>
      <c r="J28">
        <f>J24-J26</f>
        <v>5.0090909090909088</v>
      </c>
    </row>
    <row r="29" spans="1:11" x14ac:dyDescent="0.3">
      <c r="I29" t="s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2FC0-EACD-44FF-AFB6-315A83E920DB}">
  <dimension ref="A1:C10"/>
  <sheetViews>
    <sheetView workbookViewId="0">
      <selection activeCell="H19" sqref="H19"/>
    </sheetView>
  </sheetViews>
  <sheetFormatPr defaultRowHeight="14.4" x14ac:dyDescent="0.3"/>
  <cols>
    <col min="1" max="3" width="11.21875" bestFit="1" customWidth="1"/>
  </cols>
  <sheetData>
    <row r="1" spans="1:3" x14ac:dyDescent="0.3">
      <c r="A1">
        <v>6.6385710000000001E-2</v>
      </c>
      <c r="B1">
        <v>8.1072870000000005E-2</v>
      </c>
      <c r="C1">
        <v>4.7250019999999997E-2</v>
      </c>
    </row>
    <row r="2" spans="1:3" x14ac:dyDescent="0.3">
      <c r="A2">
        <v>6.8102969999999999E-2</v>
      </c>
      <c r="B2">
        <v>8.2074530000000007E-2</v>
      </c>
      <c r="C2">
        <v>4.5914669999999998E-2</v>
      </c>
    </row>
    <row r="3" spans="1:3" x14ac:dyDescent="0.3">
      <c r="A3">
        <v>7.0029599999999997E-2</v>
      </c>
      <c r="B3">
        <v>8.8588180000000002E-2</v>
      </c>
      <c r="C3">
        <v>4.279695E-2</v>
      </c>
    </row>
    <row r="4" spans="1:3" x14ac:dyDescent="0.3">
      <c r="A4">
        <v>7.14254E-2</v>
      </c>
      <c r="B4">
        <v>8.8807079999999997E-2</v>
      </c>
      <c r="C4">
        <v>4.6255270000000001E-2</v>
      </c>
    </row>
    <row r="5" spans="1:3" x14ac:dyDescent="0.3">
      <c r="A5">
        <v>6.8472459999999999E-2</v>
      </c>
      <c r="B5">
        <v>9.1485079999999996E-2</v>
      </c>
      <c r="C5">
        <v>4.7109499999999999E-2</v>
      </c>
    </row>
    <row r="6" spans="1:3" x14ac:dyDescent="0.3">
      <c r="A6">
        <v>7.0430119999999999E-2</v>
      </c>
      <c r="B6">
        <v>8.3825800000000006E-2</v>
      </c>
      <c r="C6">
        <v>4.6026459999999998E-2</v>
      </c>
    </row>
    <row r="7" spans="1:3" x14ac:dyDescent="0.3">
      <c r="A7">
        <v>6.7303730000000006E-2</v>
      </c>
      <c r="B7">
        <v>8.1609899999999999E-2</v>
      </c>
      <c r="C7">
        <v>4.7138739999999998E-2</v>
      </c>
    </row>
    <row r="8" spans="1:3" x14ac:dyDescent="0.3">
      <c r="A8">
        <v>6.545579E-2</v>
      </c>
      <c r="B8">
        <v>8.1573859999999998E-2</v>
      </c>
      <c r="C8">
        <v>4.7782119999999997E-2</v>
      </c>
    </row>
    <row r="9" spans="1:3" x14ac:dyDescent="0.3">
      <c r="A9">
        <v>6.4827309999999999E-2</v>
      </c>
      <c r="B9">
        <v>8.1748290000000001E-2</v>
      </c>
      <c r="C9">
        <v>4.7857110000000001E-2</v>
      </c>
    </row>
    <row r="10" spans="1:3" x14ac:dyDescent="0.3">
      <c r="A10">
        <v>7.1535630000000003E-2</v>
      </c>
      <c r="B10">
        <v>8.5534789999999999E-2</v>
      </c>
      <c r="C10">
        <v>4.4159379999999998E-2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hand-eye_kinect</vt:lpstr>
      <vt:lpstr>hand-eye_fusionTrac</vt:lpstr>
      <vt:lpstr>marker orientation</vt:lpstr>
      <vt:lpstr>Single_axis_error</vt:lpstr>
      <vt:lpstr>Multiple_axis_error</vt:lpstr>
      <vt:lpstr>multiple_axis</vt:lpstr>
      <vt:lpstr>5_cap_data</vt:lpstr>
      <vt:lpstr>single_axis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2020-06-19T13:05:27Z</dcterms:modified>
</cp:coreProperties>
</file>