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368731_niuitmo_ru/Documents/"/>
    </mc:Choice>
  </mc:AlternateContent>
  <xr:revisionPtr revIDLastSave="0" documentId="8_{6F79A404-4D82-47B0-9F74-77B2DCD93642}" xr6:coauthVersionLast="47" xr6:coauthVersionMax="47" xr10:uidLastSave="{00000000-0000-0000-0000-000000000000}"/>
  <bookViews>
    <workbookView xWindow="-108" yWindow="-108" windowWidth="23256" windowHeight="12456" xr2:uid="{BFFCE0CF-0794-448E-BBC5-384CE10A97D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0" i="1"/>
  <c r="E14" i="1"/>
  <c r="E13" i="1"/>
  <c r="E12" i="1"/>
  <c r="E11" i="1"/>
  <c r="E10" i="1"/>
  <c r="G10" i="1" a="1"/>
  <c r="G10" i="1"/>
  <c r="D18" i="1"/>
  <c r="H18" i="1"/>
  <c r="K18" i="1"/>
  <c r="G12" i="1" a="1"/>
  <c r="G12" i="1" s="1"/>
  <c r="F19" i="1" a="1"/>
  <c r="F19" i="1" s="1"/>
  <c r="G22" i="1" a="1"/>
  <c r="G22" i="1"/>
  <c r="G21" i="1" a="1"/>
  <c r="G21" i="1" s="1"/>
  <c r="G20" i="1" a="1"/>
  <c r="G20" i="1" s="1"/>
  <c r="G19" i="1" a="1"/>
  <c r="G19" i="1" s="1"/>
  <c r="G18" i="1" a="1"/>
  <c r="G18" i="1" s="1"/>
  <c r="F18" i="1" a="1"/>
  <c r="F18" i="1" s="1"/>
  <c r="J18" i="1" s="1"/>
  <c r="F22" i="1" a="1"/>
  <c r="F22" i="1" s="1"/>
  <c r="F21" i="1" a="1"/>
  <c r="F21" i="1" s="1"/>
  <c r="F20" i="1" a="1"/>
  <c r="F20" i="1"/>
  <c r="D32" i="1"/>
  <c r="I18" i="1"/>
  <c r="J24" i="1" a="1"/>
  <c r="J24" i="1" s="1"/>
  <c r="A4" i="1"/>
  <c r="A2" i="1"/>
  <c r="A3" i="1"/>
  <c r="A5" i="1"/>
  <c r="A6" i="1"/>
  <c r="H21" i="1"/>
  <c r="I22" i="1"/>
  <c r="I21" i="1"/>
  <c r="I19" i="1"/>
  <c r="I20" i="1"/>
  <c r="H20" i="1"/>
  <c r="H19" i="1"/>
  <c r="H22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18" i="1"/>
  <c r="K19" i="1" l="1"/>
  <c r="K22" i="1"/>
  <c r="J22" i="1" s="1"/>
  <c r="K20" i="1"/>
  <c r="J20" i="1" s="1"/>
  <c r="K21" i="1"/>
  <c r="G14" i="1"/>
  <c r="H10" i="1" s="1"/>
  <c r="J21" i="1" l="1"/>
  <c r="J19" i="1"/>
  <c r="F24" i="1" a="1"/>
  <c r="F24" i="1" s="1"/>
  <c r="H30" i="1" s="1"/>
  <c r="G24" i="1"/>
  <c r="H26" i="1"/>
  <c r="H24" i="1" l="1"/>
  <c r="H27" i="1"/>
  <c r="H25" i="1"/>
  <c r="H28" i="1"/>
  <c r="I24" i="1" l="1" a="1"/>
  <c r="I24" i="1" s="1"/>
  <c r="K24" i="1"/>
  <c r="F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<sst xmlns="http://schemas.openxmlformats.org/spreadsheetml/2006/main" count="64" uniqueCount="60">
  <si>
    <t>sin(alpha) rad</t>
  </si>
  <si>
    <t>h0</t>
  </si>
  <si>
    <t>h0'</t>
  </si>
  <si>
    <t>h</t>
  </si>
  <si>
    <t>h'</t>
  </si>
  <si>
    <t>x</t>
  </si>
  <si>
    <t>x'</t>
  </si>
  <si>
    <t>Задание 1</t>
  </si>
  <si>
    <t>x_1</t>
  </si>
  <si>
    <t>x_2</t>
  </si>
  <si>
    <t>t_1</t>
  </si>
  <si>
    <t>t_2</t>
  </si>
  <si>
    <t>Y</t>
  </si>
  <si>
    <t xml:space="preserve">Z </t>
  </si>
  <si>
    <t>𝑎</t>
  </si>
  <si>
    <t>𝜀_𝑎</t>
  </si>
  <si>
    <t>𝜎_𝑎</t>
  </si>
  <si>
    <t>∆𝑎</t>
  </si>
  <si>
    <t>Задание 2</t>
  </si>
  <si>
    <t>№</t>
  </si>
  <si>
    <t>t_1, с</t>
  </si>
  <si>
    <t>t_2, с</t>
  </si>
  <si>
    <t>Z</t>
  </si>
  <si>
    <t>Δt_1</t>
  </si>
  <si>
    <t>Δt_2</t>
  </si>
  <si>
    <t>⟨t_1⟩</t>
  </si>
  <si>
    <t>⟨t_2⟩</t>
  </si>
  <si>
    <t>Δ𝑎</t>
  </si>
  <si>
    <t>⟨𝑎⟩</t>
  </si>
  <si>
    <t>N</t>
  </si>
  <si>
    <t>B=g</t>
  </si>
  <si>
    <t>A</t>
  </si>
  <si>
    <t>d_i</t>
  </si>
  <si>
    <t>𝜎_g</t>
  </si>
  <si>
    <t>D</t>
  </si>
  <si>
    <t>∆g абс погрешн</t>
  </si>
  <si>
    <t>∆𝑥и1</t>
  </si>
  <si>
    <t>∆𝑥и2</t>
  </si>
  <si>
    <t>t_alpha,n</t>
  </si>
  <si>
    <t>𝜀_g</t>
  </si>
  <si>
    <t>𝑔_табл</t>
  </si>
  <si>
    <t>∆g абс отклон</t>
  </si>
  <si>
    <t>⟨t_1⟩±Δt_1</t>
  </si>
  <si>
    <t>⟨t_2⟩±Δt_2</t>
  </si>
  <si>
    <t>⟨𝑎⟩±Δ𝑎</t>
  </si>
  <si>
    <t>1,580±0,266</t>
  </si>
  <si>
    <t>5,080±0,259</t>
  </si>
  <si>
    <t>0,082±0,010</t>
  </si>
  <si>
    <t>∆_их</t>
  </si>
  <si>
    <t>0,620±0,067</t>
  </si>
  <si>
    <t>2,980±0,067</t>
  </si>
  <si>
    <t>0,224±0,011</t>
  </si>
  <si>
    <t>0,520±0,067</t>
  </si>
  <si>
    <t>2,420±0,067</t>
  </si>
  <si>
    <t>0,340±0,020</t>
  </si>
  <si>
    <t>2,180±0,067</t>
  </si>
  <si>
    <t>0,424±0,028</t>
  </si>
  <si>
    <t>0,460±0,067</t>
  </si>
  <si>
    <t>1,960±0,067</t>
  </si>
  <si>
    <t>0,523±0,039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</si>
</sst>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2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9B3-846D-4406-AD39-41195A0D7CCA}">
  <dimension ref="A1:K42"/>
  <sheetViews>
    <sheetView tabSelected="1" zoomScale="93" workbookViewId="0">
      <selection activeCell="I8" sqref="I8"/>
    </sheetView>
  </sheetViews>
  <sheetFormatPr defaultRowHeight="14.45"/>
  <cols>
    <col min="1" max="1" width="13.85546875" customWidth="1"/>
    <col min="2" max="2" width="10" customWidth="1"/>
    <col min="3" max="5" width="9.140625" bestFit="1" customWidth="1"/>
    <col min="6" max="6" width="8.85546875" customWidth="1"/>
    <col min="7" max="7" width="9.140625" bestFit="1" customWidth="1"/>
    <col min="8" max="8" width="12.7109375" customWidth="1"/>
    <col min="9" max="10" width="11.28515625" customWidth="1"/>
    <col min="11" max="11" width="14" customWidth="1"/>
    <col min="12" max="12" width="15.28515625" customWidth="1"/>
    <col min="13" max="14" width="10.140625" bestFit="1" customWidth="1"/>
    <col min="15" max="16" width="10" bestFit="1" customWidth="1"/>
    <col min="17" max="17" width="11" customWidth="1"/>
    <col min="18" max="18" width="9.7109375" customWidth="1"/>
    <col min="19" max="19" width="10.5703125" customWidth="1"/>
    <col min="20" max="20" width="10.140625" bestFit="1" customWidth="1"/>
    <col min="21" max="21" width="10" bestFit="1" customWidth="1"/>
    <col min="22" max="23" width="10.140625" bestFit="1" customWidth="1"/>
    <col min="24" max="24" width="9" bestFit="1" customWidth="1"/>
    <col min="25" max="25" width="7.28515625" customWidth="1"/>
    <col min="26" max="26" width="14.5703125" customWidth="1"/>
    <col min="27" max="27" width="10.28515625" bestFit="1" customWidth="1"/>
    <col min="28" max="28" width="8.42578125" customWidth="1"/>
    <col min="29" max="29" width="12.28515625" customWidth="1"/>
  </cols>
  <sheetData>
    <row r="1" spans="1:8">
      <c r="A1" s="2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8">
      <c r="A2" s="28">
        <f>ABS(((B2-D2)-(C2-E2))/(G2-F2))</f>
        <v>1.1538461538461548E-2</v>
      </c>
      <c r="B2" s="29">
        <v>0.215</v>
      </c>
      <c r="C2" s="22">
        <v>0.215</v>
      </c>
      <c r="D2" s="22">
        <v>0.22500000000000001</v>
      </c>
      <c r="E2" s="22">
        <v>0.216</v>
      </c>
      <c r="F2" s="22">
        <v>0.22</v>
      </c>
      <c r="G2" s="22">
        <v>1</v>
      </c>
    </row>
    <row r="3" spans="1:8">
      <c r="A3" s="28">
        <f t="shared" ref="A3:A6" si="0">ABS(((B3-D3)-(C3-E3))/(G3-F3))</f>
        <v>2.3076923076923061E-2</v>
      </c>
      <c r="B3" s="29">
        <v>0.215</v>
      </c>
      <c r="C3" s="22">
        <v>0.215</v>
      </c>
      <c r="D3" s="22">
        <v>0.23499999999999999</v>
      </c>
      <c r="E3" s="22">
        <v>0.217</v>
      </c>
      <c r="F3" s="22">
        <v>0.22</v>
      </c>
      <c r="G3" s="22">
        <v>1</v>
      </c>
    </row>
    <row r="4" spans="1:8">
      <c r="A4" s="28">
        <f>ABS(((B4-D4)-(C4-E4))/(G4-F4))</f>
        <v>3.5897435897435895E-2</v>
      </c>
      <c r="B4" s="29">
        <v>0.215</v>
      </c>
      <c r="C4" s="22">
        <v>0.215</v>
      </c>
      <c r="D4" s="22">
        <v>0.245</v>
      </c>
      <c r="E4" s="22">
        <v>0.217</v>
      </c>
      <c r="F4" s="22">
        <v>0.22</v>
      </c>
      <c r="G4" s="22">
        <v>1</v>
      </c>
    </row>
    <row r="5" spans="1:8">
      <c r="A5" s="28">
        <f t="shared" si="0"/>
        <v>4.8717948717948725E-2</v>
      </c>
      <c r="B5" s="29">
        <v>0.215</v>
      </c>
      <c r="C5" s="22">
        <v>0.215</v>
      </c>
      <c r="D5" s="22">
        <v>0.25600000000000001</v>
      </c>
      <c r="E5" s="22">
        <v>0.218</v>
      </c>
      <c r="F5" s="22">
        <v>0.22</v>
      </c>
      <c r="G5" s="22">
        <v>1</v>
      </c>
    </row>
    <row r="6" spans="1:8">
      <c r="A6" s="28">
        <f t="shared" si="0"/>
        <v>6.0256410256410271E-2</v>
      </c>
      <c r="B6" s="29">
        <v>0.215</v>
      </c>
      <c r="C6" s="22">
        <v>0.215</v>
      </c>
      <c r="D6" s="22">
        <v>0.26600000000000001</v>
      </c>
      <c r="E6" s="22">
        <v>0.219</v>
      </c>
      <c r="F6" s="22">
        <v>0.22</v>
      </c>
      <c r="G6" s="22">
        <v>1</v>
      </c>
    </row>
    <row r="8" spans="1:8">
      <c r="A8" s="4" t="s">
        <v>7</v>
      </c>
    </row>
    <row r="9" spans="1:8">
      <c r="A9" s="19" t="s">
        <v>8</v>
      </c>
      <c r="B9" s="19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7" t="s">
        <v>14</v>
      </c>
      <c r="H9" s="17" t="s">
        <v>15</v>
      </c>
    </row>
    <row r="10" spans="1:8" ht="15">
      <c r="A10" s="2">
        <v>0.15</v>
      </c>
      <c r="B10" s="2">
        <v>0.4</v>
      </c>
      <c r="C10" s="2">
        <v>1.7</v>
      </c>
      <c r="D10" s="2">
        <v>3.2</v>
      </c>
      <c r="E10" s="3">
        <f>B10-A10</f>
        <v>0.25</v>
      </c>
      <c r="F10" s="3">
        <f>(D10^2-C10^2)/2</f>
        <v>3.6750000000000012</v>
      </c>
      <c r="G10" s="24" cm="1">
        <f t="array" ref="G10">SUM(F10:F14*E10:E14)/(SUM(F10:F14^2))</f>
        <v>9.1105511879143092E-2</v>
      </c>
      <c r="H10" s="25">
        <f>G14/G10</f>
        <v>0.13239700518148334</v>
      </c>
    </row>
    <row r="11" spans="1:8" ht="15">
      <c r="A11" s="2">
        <v>0.15</v>
      </c>
      <c r="B11" s="2">
        <v>0.5</v>
      </c>
      <c r="C11" s="2">
        <v>1.1000000000000001</v>
      </c>
      <c r="D11" s="2">
        <v>3</v>
      </c>
      <c r="E11" s="3">
        <f>B11-A11</f>
        <v>0.35</v>
      </c>
      <c r="F11" s="3">
        <f t="shared" ref="F11:F14" si="1">(D11^2-C11^2)/2</f>
        <v>3.895</v>
      </c>
      <c r="G11" s="17" t="s">
        <v>16</v>
      </c>
      <c r="H11" s="9"/>
    </row>
    <row r="12" spans="1:8" ht="15">
      <c r="A12" s="2">
        <v>0.15</v>
      </c>
      <c r="B12" s="2">
        <v>0.7</v>
      </c>
      <c r="C12" s="2">
        <v>1.8</v>
      </c>
      <c r="D12" s="2">
        <v>4.2</v>
      </c>
      <c r="E12" s="3">
        <f>B12-A12</f>
        <v>0.54999999999999993</v>
      </c>
      <c r="F12" s="3">
        <f t="shared" si="1"/>
        <v>7.2</v>
      </c>
      <c r="G12" s="26" cm="1">
        <f t="array" ref="G12">(SUM((E10:E14-$G$10*F10:F14)^2)/((D24-1)*SUM(F10:F14^2)))^(1/2)</f>
        <v>6.0310484641622995E-3</v>
      </c>
      <c r="H12" s="9"/>
    </row>
    <row r="13" spans="1:8" ht="15">
      <c r="A13" s="2">
        <v>0.15</v>
      </c>
      <c r="B13" s="2">
        <v>0.9</v>
      </c>
      <c r="C13" s="2">
        <v>1.4</v>
      </c>
      <c r="D13" s="2">
        <v>4.3</v>
      </c>
      <c r="E13" s="3">
        <f>B13-A13</f>
        <v>0.75</v>
      </c>
      <c r="F13" s="3">
        <f t="shared" si="1"/>
        <v>8.2649999999999988</v>
      </c>
      <c r="G13" s="17" t="s">
        <v>17</v>
      </c>
      <c r="H13" s="9"/>
    </row>
    <row r="14" spans="1:8" ht="15">
      <c r="A14" s="2">
        <v>0.15</v>
      </c>
      <c r="B14" s="2">
        <v>1.1000000000000001</v>
      </c>
      <c r="C14" s="2">
        <v>1.1000000000000001</v>
      </c>
      <c r="D14" s="2">
        <v>4.4000000000000004</v>
      </c>
      <c r="E14" s="3">
        <f>B14-A14</f>
        <v>0.95000000000000007</v>
      </c>
      <c r="F14" s="3">
        <f t="shared" si="1"/>
        <v>9.0750000000000011</v>
      </c>
      <c r="G14" s="26">
        <f>2*G12</f>
        <v>1.2062096928324599E-2</v>
      </c>
      <c r="H14" s="9"/>
    </row>
    <row r="16" spans="1:8">
      <c r="A16" s="4" t="s">
        <v>18</v>
      </c>
    </row>
    <row r="17" spans="1:11">
      <c r="A17" s="16" t="s">
        <v>19</v>
      </c>
      <c r="B17" s="16" t="s">
        <v>20</v>
      </c>
      <c r="C17" s="16" t="s">
        <v>21</v>
      </c>
      <c r="D17" s="16" t="s">
        <v>12</v>
      </c>
      <c r="E17" s="16" t="s">
        <v>22</v>
      </c>
      <c r="F17" s="17" t="s">
        <v>23</v>
      </c>
      <c r="G17" s="17" t="s">
        <v>24</v>
      </c>
      <c r="H17" s="17" t="s">
        <v>25</v>
      </c>
      <c r="I17" s="17" t="s">
        <v>26</v>
      </c>
      <c r="J17" s="17" t="s">
        <v>27</v>
      </c>
      <c r="K17" s="17" t="s">
        <v>28</v>
      </c>
    </row>
    <row r="18" spans="1:11">
      <c r="A18" s="5">
        <v>1</v>
      </c>
      <c r="B18" s="2">
        <v>1.1000000000000001</v>
      </c>
      <c r="C18" s="2">
        <v>4.7</v>
      </c>
      <c r="D18" s="15">
        <f>D22-D20</f>
        <v>0.95000000000000007</v>
      </c>
      <c r="E18" s="15">
        <f>(C18^2-B18^2)/2</f>
        <v>10.440000000000001</v>
      </c>
      <c r="F18" s="15" cm="1">
        <f t="array" ref="F18">(($D$30*(SUM((B18:B22-H18)^2)/($D$24*($D$24-1)))^1/2)^2 + (2/3*$D$32)^2)^(1/2)</f>
        <v>0.2661894567417058</v>
      </c>
      <c r="G18" s="15" cm="1">
        <f t="array" ref="G18">(($D$30*(SUM((C18:C22-I18)^2)/($D$24*($D$24-1)))^1/2)^2 + (2/3*$D$32)^2)^(1/2)</f>
        <v>0.25946679167177539</v>
      </c>
      <c r="H18" s="22">
        <f>AVERAGE(B18:B22)</f>
        <v>1.58</v>
      </c>
      <c r="I18" s="22">
        <f>AVERAGE(C18:C22)</f>
        <v>5.08</v>
      </c>
      <c r="J18" s="15">
        <f>K18*(($D$28^2+$D$26^2)/$D$18^2+4*((H18*F18)^2+(I18*G18)^2)/(I18^2-H18^2)^2)^(1/2)</f>
        <v>9.6950619183361064E-3</v>
      </c>
      <c r="K18" s="11">
        <f>2*$D$18/(I18^2-H18^2)</f>
        <v>8.1510081510081517E-2</v>
      </c>
    </row>
    <row r="19" spans="1:11">
      <c r="A19" s="5">
        <v>2</v>
      </c>
      <c r="B19" s="2">
        <v>1.1000000000000001</v>
      </c>
      <c r="C19" s="2">
        <v>4.5999999999999996</v>
      </c>
      <c r="D19" s="17" t="s">
        <v>8</v>
      </c>
      <c r="E19" s="15">
        <f t="shared" ref="E19:E42" si="2">(C19^2-B19^2)/2</f>
        <v>9.9749999999999979</v>
      </c>
      <c r="F19" s="15" cm="1">
        <f t="array" ref="F19">(($D$30*(SUM((B23:B27-H19)^2)/($D$24*($D$24-1)))^1/2)^2 + (2/3*$D$32)^2)^(1/2)</f>
        <v>6.6668985146351556E-2</v>
      </c>
      <c r="G19" s="15" cm="1">
        <f t="array" ref="G19">(($D$30*(SUM((C23:C27-I19)^2)/($D$24*($D$24-1)))^1/2)^2 + (2/3*$D$32)^2)^(1/2)</f>
        <v>6.6695062489246115E-2</v>
      </c>
      <c r="H19" s="22">
        <f>AVERAGE(B23:B27)</f>
        <v>0.62</v>
      </c>
      <c r="I19" s="23">
        <f>AVERAGE(C23:C27)</f>
        <v>2.98</v>
      </c>
      <c r="J19" s="15">
        <f>K19*(($D$28^2+$D$26^2)/$D$18^2+4*((H19*F19)^2+(I19*G19)^2)/(I19^2-H19^2)^2)^(1/2)</f>
        <v>1.0815939792227522E-2</v>
      </c>
      <c r="K19" s="11">
        <f>2*$D$18/(I19^2-H19^2)</f>
        <v>0.2236346516007533</v>
      </c>
    </row>
    <row r="20" spans="1:11">
      <c r="A20" s="5">
        <v>3</v>
      </c>
      <c r="B20" s="2">
        <v>1.7</v>
      </c>
      <c r="C20" s="2">
        <v>5.0999999999999996</v>
      </c>
      <c r="D20" s="15">
        <v>0.15</v>
      </c>
      <c r="E20" s="15">
        <f t="shared" si="2"/>
        <v>11.559999999999999</v>
      </c>
      <c r="F20" s="15" cm="1">
        <f t="array" ref="F20">(($D$30*(SUM((B28:B32-H20)^2)/($D$24*($D$24-1)))^1/2)^2 + (2/3*$D$32)^2)^(1/2)</f>
        <v>6.6668985146351556E-2</v>
      </c>
      <c r="G20" s="15" cm="1">
        <f t="array" ref="G20">(($D$30*(SUM((C28:C32-I20)^2)/($D$24*($D$24-1)))^1/2)^2 + (2/3*$D$32)^2)^(1/2)</f>
        <v>6.6668985146351556E-2</v>
      </c>
      <c r="H20" s="22">
        <f>AVERAGE(B28:B32)</f>
        <v>0.52</v>
      </c>
      <c r="I20" s="23">
        <f>AVERAGE(C28:C32)</f>
        <v>2.42</v>
      </c>
      <c r="J20" s="15">
        <f>K20*(($D$28^2+$D$26^2)/$D$18^2+4*((H20*F20)^2+(I20*G20)^2)/(I20^2-H20^2)^2)^(1/2)</f>
        <v>2.0255433728105482E-2</v>
      </c>
      <c r="K20" s="11">
        <f>2*$D$18/(I20^2-H20^2)</f>
        <v>0.34013605442176875</v>
      </c>
    </row>
    <row r="21" spans="1:11">
      <c r="A21" s="5">
        <v>4</v>
      </c>
      <c r="B21" s="2">
        <v>3.2</v>
      </c>
      <c r="C21" s="2">
        <v>6.7</v>
      </c>
      <c r="D21" s="17" t="s">
        <v>9</v>
      </c>
      <c r="E21" s="15">
        <f t="shared" si="2"/>
        <v>17.324999999999999</v>
      </c>
      <c r="F21" s="15" cm="1">
        <f t="array" ref="F21">(($D$30*(SUM((B33:B37-H21)^2)/($D$24*($D$24-1)))^1/2)^2 + (2/3*$D$32)^2)^(1/2)</f>
        <v>6.675008120178165E-2</v>
      </c>
      <c r="G21" s="15" cm="1">
        <f t="array" ref="G21">(($D$30*(SUM((C33:C37-I21)^2)/($D$24*($D$24-1)))^1/2)^2 + (2/3*$D$32)^2)^(1/2)</f>
        <v>6.6695062489246115E-2</v>
      </c>
      <c r="H21" s="22">
        <f>AVERAGE(B33:B37)</f>
        <v>0.52</v>
      </c>
      <c r="I21" s="23">
        <f>AVERAGE(C33:C37)</f>
        <v>2.1800000000000002</v>
      </c>
      <c r="J21" s="15">
        <f>K21*(($D$28^2+$D$26^2)/$D$18^2+4*((H21*F21)^2+(I21*G21)^2)/(I21^2-H21^2)^2)^(1/2)</f>
        <v>2.8452013542941742E-2</v>
      </c>
      <c r="K21" s="11">
        <f>2*$D$18/(I21^2-H21^2)</f>
        <v>0.4239178937974119</v>
      </c>
    </row>
    <row r="22" spans="1:11">
      <c r="A22" s="5">
        <v>5</v>
      </c>
      <c r="B22" s="2">
        <v>0.8</v>
      </c>
      <c r="C22" s="2">
        <v>4.3</v>
      </c>
      <c r="D22" s="15">
        <v>1.1000000000000001</v>
      </c>
      <c r="E22" s="15">
        <f t="shared" si="2"/>
        <v>8.9249999999999989</v>
      </c>
      <c r="F22" s="15" cm="1">
        <f t="array" ref="F22">(($D$30*(SUM((B38:B42-H22)^2)/($D$24*($D$24-1)))^1/2)^2 + (2/3*$D$32)^2)^(1/2)</f>
        <v>6.6671883132580295E-2</v>
      </c>
      <c r="G22" s="15" cm="1">
        <f t="array" ref="G22">(($D$30*(SUM((C38:C42-I22)^2)/($D$24*($D$24-1)))^1/2)^2 + (2/3*$D$32)^2)^(1/2)</f>
        <v>6.6671883132580295E-2</v>
      </c>
      <c r="H22" s="22">
        <f>AVERAGE(B38:B42)</f>
        <v>0.45999999999999996</v>
      </c>
      <c r="I22" s="23">
        <f>AVERAGE(C38:C42)</f>
        <v>1.9600000000000002</v>
      </c>
      <c r="J22" s="15">
        <f>K22*(($D$28^2+$D$26^2)/$D$18^2+4*((H22*F22)^2+(I22*G22)^2)/(I22^2-H22^2)^2)^(1/2)</f>
        <v>3.89045714309856E-2</v>
      </c>
      <c r="K22" s="15">
        <f>2*$D$18/(I22^2-H22^2)</f>
        <v>0.52341597796143247</v>
      </c>
    </row>
    <row r="23" spans="1:11">
      <c r="A23" s="6">
        <v>1</v>
      </c>
      <c r="B23" s="2">
        <v>0.7</v>
      </c>
      <c r="C23" s="2">
        <v>3.1</v>
      </c>
      <c r="D23" s="21" t="s">
        <v>29</v>
      </c>
      <c r="E23" s="15">
        <f t="shared" si="2"/>
        <v>4.5600000000000005</v>
      </c>
      <c r="F23" s="17" t="s">
        <v>30</v>
      </c>
      <c r="G23" s="17" t="s">
        <v>31</v>
      </c>
      <c r="H23" s="17" t="s">
        <v>32</v>
      </c>
      <c r="I23" s="17" t="s">
        <v>33</v>
      </c>
      <c r="J23" s="17" t="s">
        <v>34</v>
      </c>
      <c r="K23" s="30" t="s">
        <v>35</v>
      </c>
    </row>
    <row r="24" spans="1:11">
      <c r="A24" s="6">
        <v>2</v>
      </c>
      <c r="B24" s="2">
        <v>0.6</v>
      </c>
      <c r="C24" s="2">
        <v>2.9</v>
      </c>
      <c r="D24" s="15">
        <v>5</v>
      </c>
      <c r="E24" s="15">
        <f t="shared" si="2"/>
        <v>4.0250000000000004</v>
      </c>
      <c r="F24" s="15" cm="1">
        <f t="array" ref="F24">(SUM(K18:K22*A2:A6)-1/D24*SUM(K18:K22)*SUM(A2:A6))/(SUM(A2:A6^2)-1/D24*(SUM(A2:A6))^2)</f>
        <v>8.7974562630617683</v>
      </c>
      <c r="G24" s="15">
        <f>1/D24*(SUM(K18:K22)-F24*SUM(A2:A6))</f>
        <v>2.7168095945337535E-3</v>
      </c>
      <c r="H24" s="18">
        <f>K18-($G$24+$F$24*A2)</f>
        <v>-2.2715838812088107E-2</v>
      </c>
      <c r="I24" s="12" cm="1">
        <f t="array" ref="I24">(SUM(H24:H28^2)/(J24*(D24-2)))^(1/2)</f>
        <v>0.56408712418289719</v>
      </c>
      <c r="J24" s="12" cm="1">
        <f t="array" ref="J24">SUM(A2:A6^2)-1/D24*(SUM(A2:A6))^2</f>
        <v>1.5154503616042082E-3</v>
      </c>
      <c r="K24" s="12">
        <f>2*I24</f>
        <v>1.1281742483657944</v>
      </c>
    </row>
    <row r="25" spans="1:11">
      <c r="A25" s="6">
        <v>3</v>
      </c>
      <c r="B25" s="2">
        <v>0.6</v>
      </c>
      <c r="C25" s="2">
        <v>2.9</v>
      </c>
      <c r="D25" s="17" t="s">
        <v>36</v>
      </c>
      <c r="E25" s="15">
        <f t="shared" si="2"/>
        <v>4.0250000000000004</v>
      </c>
      <c r="F25" s="9"/>
      <c r="G25" s="9"/>
      <c r="H25" s="15">
        <f>K19-($G$24+$F$24*A3)</f>
        <v>1.7899620550948125E-2</v>
      </c>
      <c r="I25" s="9"/>
      <c r="J25" s="9"/>
      <c r="K25" s="9"/>
    </row>
    <row r="26" spans="1:11">
      <c r="A26" s="6">
        <v>4</v>
      </c>
      <c r="B26" s="2">
        <v>0.6</v>
      </c>
      <c r="C26" s="2">
        <v>3</v>
      </c>
      <c r="D26" s="15">
        <v>5.0000000000000001E-3</v>
      </c>
      <c r="E26" s="15">
        <f t="shared" si="2"/>
        <v>4.32</v>
      </c>
      <c r="F26" s="9"/>
      <c r="G26" s="9"/>
      <c r="H26" s="12">
        <f>K20-($G$24+$F$24*A4)</f>
        <v>2.1613122563479248E-2</v>
      </c>
      <c r="I26" s="9"/>
      <c r="J26" s="9"/>
      <c r="K26" s="9"/>
    </row>
    <row r="27" spans="1:11">
      <c r="A27" s="6">
        <v>5</v>
      </c>
      <c r="B27" s="2">
        <v>0.6</v>
      </c>
      <c r="C27" s="2">
        <v>3</v>
      </c>
      <c r="D27" s="17" t="s">
        <v>37</v>
      </c>
      <c r="E27" s="15">
        <f t="shared" si="2"/>
        <v>4.32</v>
      </c>
      <c r="F27" s="9"/>
      <c r="G27" s="9"/>
      <c r="H27" s="12">
        <f>K21-($G$24+$F$24*A5)</f>
        <v>-7.3929388693618758E-3</v>
      </c>
      <c r="I27" s="9"/>
      <c r="J27" s="9"/>
      <c r="K27" s="9"/>
    </row>
    <row r="28" spans="1:11">
      <c r="A28" s="3">
        <v>1</v>
      </c>
      <c r="B28" s="2">
        <v>0.5</v>
      </c>
      <c r="C28" s="2">
        <v>2.4</v>
      </c>
      <c r="D28" s="15">
        <v>5.0000000000000001E-3</v>
      </c>
      <c r="E28" s="15">
        <f t="shared" si="2"/>
        <v>2.7549999999999999</v>
      </c>
      <c r="F28" s="9"/>
      <c r="G28" s="9"/>
      <c r="H28" s="12">
        <f>K22-($G$24+$F$24*A6)</f>
        <v>-9.4039654329772793E-3</v>
      </c>
      <c r="I28" s="9"/>
      <c r="J28" s="9"/>
      <c r="K28" s="9"/>
    </row>
    <row r="29" spans="1:11">
      <c r="A29" s="3">
        <v>2</v>
      </c>
      <c r="B29" s="2">
        <v>0.5</v>
      </c>
      <c r="C29" s="2">
        <v>2.4</v>
      </c>
      <c r="D29" s="17" t="s">
        <v>38</v>
      </c>
      <c r="E29" s="15">
        <f t="shared" si="2"/>
        <v>2.7549999999999999</v>
      </c>
      <c r="F29" s="17" t="s">
        <v>39</v>
      </c>
      <c r="G29" s="19" t="s">
        <v>40</v>
      </c>
      <c r="H29" s="17" t="s">
        <v>41</v>
      </c>
      <c r="I29" s="17" t="s">
        <v>42</v>
      </c>
      <c r="J29" s="17" t="s">
        <v>43</v>
      </c>
      <c r="K29" s="17" t="s">
        <v>44</v>
      </c>
    </row>
    <row r="30" spans="1:11">
      <c r="A30" s="3">
        <v>3</v>
      </c>
      <c r="B30" s="2">
        <v>0.5</v>
      </c>
      <c r="C30" s="2">
        <v>2.4</v>
      </c>
      <c r="D30" s="15">
        <v>2.78</v>
      </c>
      <c r="E30" s="15">
        <f t="shared" si="2"/>
        <v>2.7549999999999999</v>
      </c>
      <c r="F30" s="20">
        <f>K24/F24</f>
        <v>0.12823868793786503</v>
      </c>
      <c r="G30" s="15">
        <v>9.8194999999999997</v>
      </c>
      <c r="H30" s="18">
        <f>ABS(F24-G30)</f>
        <v>1.0220437369382314</v>
      </c>
      <c r="I30" s="15" t="s">
        <v>45</v>
      </c>
      <c r="J30" s="15" t="s">
        <v>46</v>
      </c>
      <c r="K30" s="15" t="s">
        <v>47</v>
      </c>
    </row>
    <row r="31" spans="1:11">
      <c r="A31" s="3">
        <v>4</v>
      </c>
      <c r="B31" s="2">
        <v>0.5</v>
      </c>
      <c r="C31" s="2">
        <v>2.4</v>
      </c>
      <c r="D31" s="17" t="s">
        <v>48</v>
      </c>
      <c r="E31" s="15">
        <f t="shared" si="2"/>
        <v>2.7549999999999999</v>
      </c>
      <c r="H31" s="13"/>
      <c r="I31" s="14" t="s">
        <v>49</v>
      </c>
      <c r="J31" s="1" t="s">
        <v>50</v>
      </c>
      <c r="K31" s="15" t="s">
        <v>51</v>
      </c>
    </row>
    <row r="32" spans="1:11">
      <c r="A32" s="3">
        <v>5</v>
      </c>
      <c r="B32" s="2">
        <v>0.6</v>
      </c>
      <c r="C32" s="2">
        <v>2.5</v>
      </c>
      <c r="D32" s="15">
        <f>1/10</f>
        <v>0.1</v>
      </c>
      <c r="E32" s="15">
        <f t="shared" si="2"/>
        <v>2.9449999999999998</v>
      </c>
      <c r="H32" s="13"/>
      <c r="I32" s="14" t="s">
        <v>52</v>
      </c>
      <c r="J32" s="1" t="s">
        <v>53</v>
      </c>
      <c r="K32" s="15" t="s">
        <v>54</v>
      </c>
    </row>
    <row r="33" spans="1:11">
      <c r="A33" s="8">
        <v>1</v>
      </c>
      <c r="B33" s="2">
        <v>0.4</v>
      </c>
      <c r="C33" s="2">
        <v>2.1</v>
      </c>
      <c r="D33" s="9"/>
      <c r="E33" s="15">
        <f t="shared" si="2"/>
        <v>2.125</v>
      </c>
      <c r="I33" s="1" t="s">
        <v>52</v>
      </c>
      <c r="J33" s="1" t="s">
        <v>55</v>
      </c>
      <c r="K33" s="10" t="s">
        <v>56</v>
      </c>
    </row>
    <row r="34" spans="1:11">
      <c r="A34" s="8">
        <v>2</v>
      </c>
      <c r="B34" s="2">
        <v>0.7</v>
      </c>
      <c r="C34" s="2">
        <v>2.2999999999999998</v>
      </c>
      <c r="D34" s="9"/>
      <c r="E34" s="15">
        <f t="shared" si="2"/>
        <v>2.3999999999999995</v>
      </c>
      <c r="H34" s="13"/>
      <c r="I34" s="14" t="s">
        <v>57</v>
      </c>
      <c r="J34" s="1" t="s">
        <v>58</v>
      </c>
      <c r="K34" s="15" t="s">
        <v>59</v>
      </c>
    </row>
    <row r="35" spans="1:11">
      <c r="A35" s="8">
        <v>3</v>
      </c>
      <c r="B35" s="2">
        <v>0.5</v>
      </c>
      <c r="C35" s="2">
        <v>2.2000000000000002</v>
      </c>
      <c r="D35" s="9"/>
      <c r="E35" s="15">
        <f t="shared" si="2"/>
        <v>2.2950000000000004</v>
      </c>
      <c r="H35" s="13"/>
      <c r="I35" s="13"/>
      <c r="K35" s="13"/>
    </row>
    <row r="36" spans="1:11">
      <c r="A36" s="8">
        <v>4</v>
      </c>
      <c r="B36" s="2">
        <v>0.5</v>
      </c>
      <c r="C36" s="2">
        <v>2.2000000000000002</v>
      </c>
      <c r="D36" s="9"/>
      <c r="E36" s="15">
        <f t="shared" si="2"/>
        <v>2.2950000000000004</v>
      </c>
      <c r="H36" s="13"/>
      <c r="I36" s="13"/>
      <c r="K36" s="13"/>
    </row>
    <row r="37" spans="1:11">
      <c r="A37" s="8">
        <v>5</v>
      </c>
      <c r="B37" s="2">
        <v>0.5</v>
      </c>
      <c r="C37" s="2">
        <v>2.1</v>
      </c>
      <c r="D37" s="9"/>
      <c r="E37" s="15">
        <f t="shared" si="2"/>
        <v>2.08</v>
      </c>
      <c r="H37" s="13"/>
      <c r="I37" s="13"/>
      <c r="K37" s="13"/>
    </row>
    <row r="38" spans="1:11">
      <c r="A38" s="7">
        <v>1</v>
      </c>
      <c r="B38" s="2">
        <v>0.5</v>
      </c>
      <c r="C38" s="2">
        <v>2</v>
      </c>
      <c r="D38" s="9"/>
      <c r="E38" s="15">
        <f t="shared" si="2"/>
        <v>1.875</v>
      </c>
    </row>
    <row r="39" spans="1:11">
      <c r="A39" s="7">
        <v>2</v>
      </c>
      <c r="B39" s="2">
        <v>0.4</v>
      </c>
      <c r="C39" s="2">
        <v>1.9</v>
      </c>
      <c r="D39" s="9"/>
      <c r="E39" s="15">
        <f t="shared" si="2"/>
        <v>1.7249999999999999</v>
      </c>
      <c r="H39" s="13"/>
      <c r="I39" s="13"/>
      <c r="K39" s="13"/>
    </row>
    <row r="40" spans="1:11">
      <c r="A40" s="7">
        <v>3</v>
      </c>
      <c r="B40" s="2">
        <v>0.4</v>
      </c>
      <c r="C40" s="2">
        <v>1.9</v>
      </c>
      <c r="D40" s="9"/>
      <c r="E40" s="15">
        <f t="shared" si="2"/>
        <v>1.7249999999999999</v>
      </c>
      <c r="H40" s="13"/>
      <c r="I40" s="13"/>
      <c r="K40" s="13"/>
    </row>
    <row r="41" spans="1:11">
      <c r="A41" s="7">
        <v>4</v>
      </c>
      <c r="B41" s="2">
        <v>0.5</v>
      </c>
      <c r="C41" s="2">
        <v>2</v>
      </c>
      <c r="D41" s="9"/>
      <c r="E41" s="15">
        <f t="shared" si="2"/>
        <v>1.875</v>
      </c>
      <c r="H41" s="13"/>
      <c r="I41" s="13"/>
      <c r="K41" s="13"/>
    </row>
    <row r="42" spans="1:11">
      <c r="A42" s="7">
        <v>5</v>
      </c>
      <c r="B42" s="2">
        <v>0.5</v>
      </c>
      <c r="C42" s="2">
        <v>2</v>
      </c>
      <c r="D42" s="9"/>
      <c r="E42" s="15">
        <f t="shared" si="2"/>
        <v>1.875</v>
      </c>
      <c r="H42" s="13"/>
      <c r="I42" s="13"/>
      <c r="K42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6ed5b6-a19c-425d-9a06-665f3bfd2b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AB6D66377CEBE4B97D4049C38F06275" ma:contentTypeVersion="3" ma:contentTypeDescription="Создание документа." ma:contentTypeScope="" ma:versionID="5c834872b74ab0010bbc5dbf4641eadb">
  <xsd:schema xmlns:xsd="http://www.w3.org/2001/XMLSchema" xmlns:xs="http://www.w3.org/2001/XMLSchema" xmlns:p="http://schemas.microsoft.com/office/2006/metadata/properties" xmlns:ns3="a76ed5b6-a19c-425d-9a06-665f3bfd2b55" targetNamespace="http://schemas.microsoft.com/office/2006/metadata/properties" ma:root="true" ma:fieldsID="ea1dc968aa9ccc731233cfd9a497f662" ns3:_="">
    <xsd:import namespace="a76ed5b6-a19c-425d-9a06-665f3bfd2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ed5b6-a19c-425d-9a06-665f3bfd2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35F64-64D5-402E-8752-EEA993CCD39F}"/>
</file>

<file path=customXml/itemProps2.xml><?xml version="1.0" encoding="utf-8"?>
<ds:datastoreItem xmlns:ds="http://schemas.openxmlformats.org/officeDocument/2006/customXml" ds:itemID="{74128C8C-B721-42F6-8616-77101713D25D}"/>
</file>

<file path=customXml/itemProps3.xml><?xml version="1.0" encoding="utf-8"?>
<ds:datastoreItem xmlns:ds="http://schemas.openxmlformats.org/officeDocument/2006/customXml" ds:itemID="{02822DEB-29EF-42F7-96BA-61B02EDB9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Kseikoff</dc:creator>
  <cp:keywords/>
  <dc:description/>
  <cp:lastModifiedBy/>
  <cp:revision/>
  <dcterms:created xsi:type="dcterms:W3CDTF">2023-03-13T19:19:18Z</dcterms:created>
  <dcterms:modified xsi:type="dcterms:W3CDTF">2023-06-10T05:19:18Z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0x0101007AB6D66377CEBE4B97D4049C38F06275</vt:lpwstr>
  </property>
</Properties>
</file>