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434CBF3D-0A83-4B89-96F5-BCAA126A95DB}" xr6:coauthVersionLast="47" xr6:coauthVersionMax="47" xr10:uidLastSave="{00000000-0000-0000-0000-000000000000}"/>
  <bookViews>
    <workbookView xWindow="-120" yWindow="-120" windowWidth="29040" windowHeight="15840" xr2:uid="{6EAB7D48-4F0D-4009-88C4-A004D0FCDF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C24" i="1"/>
  <c r="B36" i="1"/>
  <c r="B34" i="1"/>
  <c r="B33" i="1"/>
  <c r="B32" i="1"/>
  <c r="H15" i="1"/>
  <c r="I15" i="1"/>
  <c r="H14" i="1"/>
  <c r="I14" i="1"/>
  <c r="I3" i="1"/>
  <c r="I4" i="1"/>
  <c r="I5" i="1"/>
  <c r="I6" i="1"/>
  <c r="I7" i="1"/>
  <c r="I8" i="1"/>
  <c r="I9" i="1"/>
  <c r="I10" i="1"/>
  <c r="I11" i="1"/>
  <c r="I12" i="1"/>
  <c r="I13" i="1"/>
  <c r="I2" i="1"/>
  <c r="H3" i="1"/>
  <c r="H4" i="1"/>
  <c r="H5" i="1"/>
  <c r="H6" i="1"/>
  <c r="H7" i="1"/>
  <c r="H8" i="1"/>
  <c r="H9" i="1"/>
  <c r="H10" i="1"/>
  <c r="H11" i="1"/>
  <c r="H12" i="1"/>
  <c r="H13" i="1"/>
  <c r="H2" i="1"/>
  <c r="B24" i="1"/>
  <c r="B21" i="1"/>
  <c r="E20" i="1"/>
  <c r="B20" i="1"/>
  <c r="B19" i="1"/>
  <c r="B18" i="1"/>
  <c r="K4" i="1" a="1"/>
  <c r="K4" i="1" s="1"/>
  <c r="C15" i="1"/>
  <c r="D15" i="1"/>
  <c r="E15" i="1"/>
  <c r="F15" i="1"/>
  <c r="G15" i="1"/>
  <c r="C14" i="1"/>
  <c r="D14" i="1"/>
  <c r="E14" i="1"/>
  <c r="F14" i="1"/>
  <c r="G14" i="1"/>
  <c r="G3" i="1"/>
  <c r="G4" i="1"/>
  <c r="G5" i="1"/>
  <c r="G6" i="1"/>
  <c r="G7" i="1"/>
  <c r="G8" i="1"/>
  <c r="G9" i="1"/>
  <c r="G10" i="1"/>
  <c r="G11" i="1"/>
  <c r="G12" i="1"/>
  <c r="G13" i="1"/>
  <c r="G2" i="1"/>
  <c r="F3" i="1"/>
  <c r="F4" i="1"/>
  <c r="F5" i="1"/>
  <c r="F6" i="1"/>
  <c r="F7" i="1"/>
  <c r="F8" i="1"/>
  <c r="F9" i="1"/>
  <c r="F10" i="1"/>
  <c r="F11" i="1"/>
  <c r="F12" i="1"/>
  <c r="F13" i="1"/>
  <c r="F2" i="1"/>
  <c r="E3" i="1"/>
  <c r="E4" i="1"/>
  <c r="E5" i="1"/>
  <c r="E6" i="1"/>
  <c r="E7" i="1"/>
  <c r="E8" i="1"/>
  <c r="E9" i="1"/>
  <c r="E10" i="1"/>
  <c r="E11" i="1"/>
  <c r="E12" i="1"/>
  <c r="E13" i="1"/>
  <c r="E2" i="1"/>
  <c r="D3" i="1"/>
  <c r="D4" i="1"/>
  <c r="D5" i="1"/>
  <c r="D6" i="1"/>
  <c r="D7" i="1"/>
  <c r="D8" i="1"/>
  <c r="D9" i="1"/>
  <c r="D10" i="1"/>
  <c r="D11" i="1"/>
  <c r="D12" i="1"/>
  <c r="D13" i="1"/>
  <c r="D2" i="1"/>
  <c r="B15" i="1"/>
  <c r="B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<sst xmlns="http://schemas.openxmlformats.org/spreadsheetml/2006/main" count="30" uniqueCount="29">
  <si>
    <t>n</t>
  </si>
  <si>
    <t xml:space="preserve">X </t>
  </si>
  <si>
    <t xml:space="preserve">Y </t>
  </si>
  <si>
    <t>X*Y</t>
  </si>
  <si>
    <t>X^2</t>
  </si>
  <si>
    <t>Y^2</t>
  </si>
  <si>
    <t>(x ср - x)^2</t>
  </si>
  <si>
    <t>Y^ (теорет.)</t>
  </si>
  <si>
    <t>(Y - Y^)^2</t>
  </si>
  <si>
    <t>СУММ</t>
  </si>
  <si>
    <t>СРЕДНЕЕ</t>
  </si>
  <si>
    <t>D(x)</t>
  </si>
  <si>
    <t>D(y)</t>
  </si>
  <si>
    <t>r (коэфф. корреляции)</t>
  </si>
  <si>
    <t>R^2 (коэфф. детерминации)</t>
  </si>
  <si>
    <t>r_xy (корреляция)</t>
  </si>
  <si>
    <t>b_0 (бета 0)</t>
  </si>
  <si>
    <t>b_1 (бета 1)</t>
  </si>
  <si>
    <t>t расч</t>
  </si>
  <si>
    <t>y^ (с крышкой) = b0 + b1*x</t>
  </si>
  <si>
    <t>b0</t>
  </si>
  <si>
    <t>b1</t>
  </si>
  <si>
    <t>S^2</t>
  </si>
  <si>
    <t>S_b0</t>
  </si>
  <si>
    <t>S_b1</t>
  </si>
  <si>
    <t>16,436+(-0,015)*x</t>
  </si>
  <si>
    <t>F расч</t>
  </si>
  <si>
    <t>F табл</t>
  </si>
  <si>
    <t>Сергушов Павел ПМ22-4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</si>
</sst>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Зависимость безработицы от ВВП в Аргентине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Лист1!$B$2:$B$13</c:f>
              <c:numCache>
                <c:formatCode>General</c:formatCode>
                <c:ptCount val="12"/>
                <c:pt idx="0">
                  <c:v>530.16</c:v>
                </c:pt>
                <c:pt idx="1">
                  <c:v>545.98</c:v>
                </c:pt>
                <c:pt idx="2">
                  <c:v>552.03</c:v>
                </c:pt>
                <c:pt idx="3">
                  <c:v>526.32000000000005</c:v>
                </c:pt>
                <c:pt idx="4">
                  <c:v>594.75</c:v>
                </c:pt>
                <c:pt idx="5">
                  <c:v>557.53</c:v>
                </c:pt>
                <c:pt idx="6">
                  <c:v>643.63</c:v>
                </c:pt>
                <c:pt idx="7">
                  <c:v>524.82000000000005</c:v>
                </c:pt>
                <c:pt idx="8">
                  <c:v>447.75</c:v>
                </c:pt>
                <c:pt idx="9">
                  <c:v>385.54</c:v>
                </c:pt>
                <c:pt idx="10">
                  <c:v>487.23</c:v>
                </c:pt>
                <c:pt idx="11">
                  <c:v>632.77</c:v>
                </c:pt>
              </c:numCache>
            </c:numRef>
          </c:xVal>
          <c:yVal>
            <c:numRef>
              <c:f>Лист1!$C$2:$C$13</c:f>
              <c:numCache>
                <c:formatCode>General</c:formatCode>
                <c:ptCount val="12"/>
                <c:pt idx="0">
                  <c:v>7.2</c:v>
                </c:pt>
                <c:pt idx="1">
                  <c:v>7.2</c:v>
                </c:pt>
                <c:pt idx="2">
                  <c:v>7.1</c:v>
                </c:pt>
                <c:pt idx="3">
                  <c:v>7.3</c:v>
                </c:pt>
                <c:pt idx="4">
                  <c:v>6.5</c:v>
                </c:pt>
                <c:pt idx="5">
                  <c:v>8.5</c:v>
                </c:pt>
                <c:pt idx="6">
                  <c:v>8.4</c:v>
                </c:pt>
                <c:pt idx="7">
                  <c:v>9.1999999999999993</c:v>
                </c:pt>
                <c:pt idx="8">
                  <c:v>9.8000000000000007</c:v>
                </c:pt>
                <c:pt idx="9">
                  <c:v>11.6</c:v>
                </c:pt>
                <c:pt idx="10">
                  <c:v>8.8000000000000007</c:v>
                </c:pt>
                <c:pt idx="1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61-4DF1-9752-A357120C684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Лист1!$B$2:$B$13</c:f>
              <c:numCache>
                <c:formatCode>General</c:formatCode>
                <c:ptCount val="12"/>
                <c:pt idx="0">
                  <c:v>530.16</c:v>
                </c:pt>
                <c:pt idx="1">
                  <c:v>545.98</c:v>
                </c:pt>
                <c:pt idx="2">
                  <c:v>552.03</c:v>
                </c:pt>
                <c:pt idx="3">
                  <c:v>526.32000000000005</c:v>
                </c:pt>
                <c:pt idx="4">
                  <c:v>594.75</c:v>
                </c:pt>
                <c:pt idx="5">
                  <c:v>557.53</c:v>
                </c:pt>
                <c:pt idx="6">
                  <c:v>643.63</c:v>
                </c:pt>
                <c:pt idx="7">
                  <c:v>524.82000000000005</c:v>
                </c:pt>
                <c:pt idx="8">
                  <c:v>447.75</c:v>
                </c:pt>
                <c:pt idx="9">
                  <c:v>385.54</c:v>
                </c:pt>
                <c:pt idx="10">
                  <c:v>487.23</c:v>
                </c:pt>
                <c:pt idx="11">
                  <c:v>632.77</c:v>
                </c:pt>
              </c:numCache>
            </c:numRef>
          </c:xVal>
          <c:yVal>
            <c:numRef>
              <c:f>Лист1!$H$2:$H$13</c:f>
              <c:numCache>
                <c:formatCode>General</c:formatCode>
                <c:ptCount val="12"/>
                <c:pt idx="0">
                  <c:v>8.3041355999999986</c:v>
                </c:pt>
                <c:pt idx="1">
                  <c:v>8.0614567999999984</c:v>
                </c:pt>
                <c:pt idx="2">
                  <c:v>7.9686497999999997</c:v>
                </c:pt>
                <c:pt idx="3">
                  <c:v>8.3630411999999978</c:v>
                </c:pt>
                <c:pt idx="4">
                  <c:v>7.313324999999999</c:v>
                </c:pt>
                <c:pt idx="5">
                  <c:v>7.8842797999999998</c:v>
                </c:pt>
                <c:pt idx="6">
                  <c:v>6.5635057999999997</c:v>
                </c:pt>
                <c:pt idx="7">
                  <c:v>8.3860511999999972</c:v>
                </c:pt>
                <c:pt idx="8">
                  <c:v>9.5683049999999987</c:v>
                </c:pt>
                <c:pt idx="9">
                  <c:v>10.522606399999997</c:v>
                </c:pt>
                <c:pt idx="10">
                  <c:v>8.9626817999999986</c:v>
                </c:pt>
                <c:pt idx="11">
                  <c:v>6.7300981999999987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61-4DF1-9752-A357120C6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971384"/>
        <c:axId val="370972696"/>
      </c:scatterChart>
      <c:valAx>
        <c:axId val="370971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 b="0" i="0" baseline="0">
                    <a:effectLst/>
                  </a:rPr>
                  <a:t>ВВП, млрд долл. США</a:t>
                </a:r>
                <a:endParaRPr lang="ru-RU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0972696"/>
        <c:crosses val="autoZero"/>
        <c:crossBetween val="midCat"/>
      </c:valAx>
      <c:valAx>
        <c:axId val="37097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 b="0" i="0" baseline="0">
                    <a:effectLst/>
                  </a:rPr>
                  <a:t>Безработица, %</a:t>
                </a:r>
                <a:endParaRPr lang="ru-RU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0971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30617</xdr:colOff>
      <xdr:row>0</xdr:row>
      <xdr:rowOff>77562</xdr:rowOff>
    </xdr:from>
    <xdr:to>
      <xdr:col>23</xdr:col>
      <xdr:colOff>340179</xdr:colOff>
      <xdr:row>20</xdr:row>
      <xdr:rowOff>95251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E7C0D25-6E34-4E76-8C7E-FEAA311514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0C6D-6117-4291-9778-96607FEE60F3}">
  <dimension ref="A1:L37"/>
  <sheetViews>
    <sheetView tabSelected="1" zoomScale="70" zoomScaleNormal="70" workbookViewId="0">
      <selection activeCell="E38" sqref="E38"/>
    </sheetView>
  </sheetViews>
  <sheetFormatPr defaultRowHeight="15" x14ac:dyDescent="0.25"/>
  <cols>
    <col min="1" max="1" width="26.42578125" customWidth="1"/>
    <col min="2" max="2" width="18.42578125" customWidth="1"/>
    <col min="3" max="3" width="18.140625" customWidth="1"/>
    <col min="4" max="4" width="18.42578125" customWidth="1"/>
    <col min="5" max="5" width="18.140625" customWidth="1"/>
    <col min="6" max="6" width="18.28515625" customWidth="1"/>
    <col min="7" max="9" width="18.42578125" customWidth="1"/>
  </cols>
  <sheetData>
    <row r="1" spans="1:1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28</v>
      </c>
    </row>
    <row r="2" spans="1:12" x14ac:dyDescent="0.25">
      <c r="A2">
        <v>11</v>
      </c>
      <c r="B2">
        <v>530.16</v>
      </c>
      <c r="C2">
        <v>7.2</v>
      </c>
      <c r="D2">
        <f>B2*C2</f>
        <v>3817.152</v>
      </c>
      <c r="E2">
        <f>B2*B2</f>
        <v>281069.62559999997</v>
      </c>
      <c r="F2">
        <f>C2*C2</f>
        <v>51.84</v>
      </c>
      <c r="G2">
        <f>(B2- $B$15)^2</f>
        <v>30.793250694444581</v>
      </c>
      <c r="H2">
        <f>$B$29 + $B$30 * B2</f>
        <v>8.3041355999999986</v>
      </c>
      <c r="I2">
        <f>(C2 - H2)^2</f>
        <v>1.2191154231873567</v>
      </c>
    </row>
    <row r="3" spans="1:12" x14ac:dyDescent="0.25">
      <c r="B3">
        <v>545.98</v>
      </c>
      <c r="C3">
        <v>7.2</v>
      </c>
      <c r="D3">
        <f t="shared" ref="D3:D13" si="0">B3*C3</f>
        <v>3931.056</v>
      </c>
      <c r="E3">
        <f t="shared" ref="E3:E13" si="1">B3*B3</f>
        <v>298094.16039999999</v>
      </c>
      <c r="F3">
        <f t="shared" ref="F3:F13" si="2">C3*C3</f>
        <v>51.84</v>
      </c>
      <c r="G3">
        <f t="shared" ref="G3:G13" si="3">(B3- $B$15)^2</f>
        <v>105.4900173611119</v>
      </c>
      <c r="H3">
        <f t="shared" ref="H3:H13" si="4">$B$29 + $B$30 * B3</f>
        <v>8.0614567999999984</v>
      </c>
      <c r="I3">
        <f t="shared" ref="I3:I13" si="5">(C3 - H3)^2</f>
        <v>0.74210781826623695</v>
      </c>
    </row>
    <row r="4" spans="1:12" x14ac:dyDescent="0.25">
      <c r="B4">
        <v>552.03</v>
      </c>
      <c r="C4">
        <v>7.1</v>
      </c>
      <c r="D4">
        <f t="shared" si="0"/>
        <v>3919.4129999999996</v>
      </c>
      <c r="E4">
        <f t="shared" si="1"/>
        <v>304737.12089999998</v>
      </c>
      <c r="F4">
        <f t="shared" si="2"/>
        <v>50.41</v>
      </c>
      <c r="G4">
        <f t="shared" si="3"/>
        <v>266.36960069444422</v>
      </c>
      <c r="H4">
        <f t="shared" si="4"/>
        <v>7.9686497999999997</v>
      </c>
      <c r="I4">
        <f t="shared" si="5"/>
        <v>0.75455247504004008</v>
      </c>
      <c r="K4" cm="1">
        <f t="array" ref="K4:L8">LINEST(C2:C13,B2:B13,1,1)</f>
        <v>-1.5344382327690932E-2</v>
      </c>
      <c r="L4">
        <v>16.4367929364487</v>
      </c>
    </row>
    <row r="5" spans="1:12" x14ac:dyDescent="0.25">
      <c r="B5">
        <v>526.32000000000005</v>
      </c>
      <c r="C5">
        <v>7.3</v>
      </c>
      <c r="D5">
        <f t="shared" si="0"/>
        <v>3842.1360000000004</v>
      </c>
      <c r="E5">
        <f t="shared" si="1"/>
        <v>277012.74240000005</v>
      </c>
      <c r="F5">
        <f t="shared" si="2"/>
        <v>53.29</v>
      </c>
      <c r="G5">
        <f t="shared" si="3"/>
        <v>88.156450694443137</v>
      </c>
      <c r="H5">
        <f t="shared" si="4"/>
        <v>8.3630411999999978</v>
      </c>
      <c r="I5">
        <f t="shared" si="5"/>
        <v>1.1300565928974358</v>
      </c>
      <c r="K5">
        <v>4.1908642493810903E-3</v>
      </c>
      <c r="L5">
        <v>2.2640005931931317</v>
      </c>
    </row>
    <row r="6" spans="1:12" x14ac:dyDescent="0.25">
      <c r="B6">
        <v>594.75</v>
      </c>
      <c r="C6">
        <v>6.5</v>
      </c>
      <c r="D6">
        <f t="shared" si="0"/>
        <v>3865.875</v>
      </c>
      <c r="E6">
        <f t="shared" si="1"/>
        <v>353727.5625</v>
      </c>
      <c r="F6">
        <f t="shared" si="2"/>
        <v>42.25</v>
      </c>
      <c r="G6">
        <f t="shared" si="3"/>
        <v>3485.8200006944467</v>
      </c>
      <c r="H6">
        <f t="shared" si="4"/>
        <v>7.313324999999999</v>
      </c>
      <c r="I6">
        <f t="shared" si="5"/>
        <v>0.66149755562499835</v>
      </c>
      <c r="K6">
        <v>0.57275485073679067</v>
      </c>
      <c r="L6">
        <v>1.0117000358727359</v>
      </c>
    </row>
    <row r="7" spans="1:12" x14ac:dyDescent="0.25">
      <c r="B7">
        <v>557.53</v>
      </c>
      <c r="C7">
        <v>8.5</v>
      </c>
      <c r="D7">
        <f t="shared" si="0"/>
        <v>4739.0050000000001</v>
      </c>
      <c r="E7">
        <f t="shared" si="1"/>
        <v>310839.7009</v>
      </c>
      <c r="F7">
        <f t="shared" si="2"/>
        <v>72.25</v>
      </c>
      <c r="G7">
        <f t="shared" si="3"/>
        <v>476.1487673611108</v>
      </c>
      <c r="H7">
        <f t="shared" si="4"/>
        <v>7.8842797999999998</v>
      </c>
      <c r="I7">
        <f t="shared" si="5"/>
        <v>0.37911136468804019</v>
      </c>
      <c r="K7">
        <v>13.405766027408736</v>
      </c>
      <c r="L7">
        <v>10</v>
      </c>
    </row>
    <row r="8" spans="1:12" x14ac:dyDescent="0.25">
      <c r="B8">
        <v>643.63</v>
      </c>
      <c r="C8">
        <v>8.4</v>
      </c>
      <c r="D8">
        <f t="shared" si="0"/>
        <v>5406.4920000000002</v>
      </c>
      <c r="E8">
        <f t="shared" si="1"/>
        <v>414259.57689999999</v>
      </c>
      <c r="F8">
        <f t="shared" si="2"/>
        <v>70.56</v>
      </c>
      <c r="G8">
        <f t="shared" si="3"/>
        <v>11646.906267361115</v>
      </c>
      <c r="H8">
        <f t="shared" si="4"/>
        <v>6.5635057999999997</v>
      </c>
      <c r="I8">
        <f t="shared" si="5"/>
        <v>3.3727109466336422</v>
      </c>
      <c r="K8">
        <v>13.721297040817717</v>
      </c>
      <c r="L8">
        <v>10.235369625848953</v>
      </c>
    </row>
    <row r="9" spans="1:12" x14ac:dyDescent="0.25">
      <c r="B9">
        <v>524.82000000000005</v>
      </c>
      <c r="C9">
        <v>9.1999999999999993</v>
      </c>
      <c r="D9">
        <f t="shared" si="0"/>
        <v>4828.3440000000001</v>
      </c>
      <c r="E9">
        <f t="shared" si="1"/>
        <v>275436.03240000003</v>
      </c>
      <c r="F9">
        <f t="shared" si="2"/>
        <v>84.639999999999986</v>
      </c>
      <c r="G9">
        <f t="shared" si="3"/>
        <v>118.57395069444293</v>
      </c>
      <c r="H9">
        <f t="shared" si="4"/>
        <v>8.3860511999999972</v>
      </c>
      <c r="I9">
        <f t="shared" si="5"/>
        <v>0.66251264902144347</v>
      </c>
    </row>
    <row r="10" spans="1:12" x14ac:dyDescent="0.25">
      <c r="B10">
        <v>447.75</v>
      </c>
      <c r="C10">
        <v>9.8000000000000007</v>
      </c>
      <c r="D10">
        <f t="shared" si="0"/>
        <v>4387.9500000000007</v>
      </c>
      <c r="E10">
        <f t="shared" si="1"/>
        <v>200480.0625</v>
      </c>
      <c r="F10">
        <f t="shared" si="2"/>
        <v>96.04000000000002</v>
      </c>
      <c r="G10">
        <f t="shared" si="3"/>
        <v>7736.8150006944406</v>
      </c>
      <c r="H10">
        <f t="shared" si="4"/>
        <v>9.5683049999999987</v>
      </c>
      <c r="I10">
        <f t="shared" si="5"/>
        <v>5.3682573025000915E-2</v>
      </c>
    </row>
    <row r="11" spans="1:12" x14ac:dyDescent="0.25">
      <c r="B11">
        <v>385.54</v>
      </c>
      <c r="C11">
        <v>11.6</v>
      </c>
      <c r="D11">
        <f t="shared" si="0"/>
        <v>4472.2640000000001</v>
      </c>
      <c r="E11">
        <f t="shared" si="1"/>
        <v>148641.09160000001</v>
      </c>
      <c r="F11">
        <f t="shared" si="2"/>
        <v>134.56</v>
      </c>
      <c r="G11">
        <f t="shared" si="3"/>
        <v>22550.778617361098</v>
      </c>
      <c r="H11">
        <f t="shared" si="4"/>
        <v>10.522606399999997</v>
      </c>
      <c r="I11">
        <f t="shared" si="5"/>
        <v>1.1607769693209651</v>
      </c>
    </row>
    <row r="12" spans="1:12" x14ac:dyDescent="0.25">
      <c r="B12">
        <v>487.23</v>
      </c>
      <c r="C12">
        <v>8.8000000000000007</v>
      </c>
      <c r="D12">
        <f t="shared" si="0"/>
        <v>4287.6240000000007</v>
      </c>
      <c r="E12">
        <f t="shared" si="1"/>
        <v>237393.07290000003</v>
      </c>
      <c r="F12">
        <f t="shared" si="2"/>
        <v>77.440000000000012</v>
      </c>
      <c r="G12">
        <f t="shared" si="3"/>
        <v>2350.2296006944407</v>
      </c>
      <c r="H12">
        <f t="shared" si="4"/>
        <v>8.9626817999999986</v>
      </c>
      <c r="I12">
        <f t="shared" si="5"/>
        <v>2.6465368051239311E-2</v>
      </c>
    </row>
    <row r="13" spans="1:12" x14ac:dyDescent="0.25">
      <c r="B13">
        <v>632.77</v>
      </c>
      <c r="C13">
        <v>7</v>
      </c>
      <c r="D13">
        <f t="shared" si="0"/>
        <v>4429.3899999999994</v>
      </c>
      <c r="E13">
        <f t="shared" si="1"/>
        <v>400397.87289999996</v>
      </c>
      <c r="F13">
        <f t="shared" si="2"/>
        <v>49</v>
      </c>
      <c r="G13">
        <f t="shared" si="3"/>
        <v>9420.8053673611121</v>
      </c>
      <c r="H13">
        <f t="shared" si="4"/>
        <v>6.7300981999999987</v>
      </c>
      <c r="I13">
        <f t="shared" si="5"/>
        <v>7.2846981643240702E-2</v>
      </c>
    </row>
    <row r="14" spans="1:12" x14ac:dyDescent="0.25">
      <c r="A14" s="5" t="s">
        <v>9</v>
      </c>
      <c r="B14" s="6">
        <f>SUM(B2:B13)</f>
        <v>6428.51</v>
      </c>
      <c r="C14" s="6">
        <f t="shared" ref="C14:G14" si="6">SUM(C2:C13)</f>
        <v>98.59999999999998</v>
      </c>
      <c r="D14" s="6">
        <f t="shared" si="6"/>
        <v>51926.701000000001</v>
      </c>
      <c r="E14" s="6">
        <f t="shared" si="6"/>
        <v>3502088.6218999997</v>
      </c>
      <c r="F14" s="6">
        <f t="shared" si="6"/>
        <v>834.12000000000012</v>
      </c>
      <c r="G14" s="6">
        <f t="shared" si="6"/>
        <v>58276.886891666654</v>
      </c>
      <c r="H14" s="6">
        <f t="shared" ref="H14" si="7">SUM(H2:H13)</f>
        <v>98.628136599999991</v>
      </c>
      <c r="I14" s="6">
        <f t="shared" ref="I14" si="8">SUM(I2:I13)</f>
        <v>10.23543671739964</v>
      </c>
    </row>
    <row r="15" spans="1:12" x14ac:dyDescent="0.25">
      <c r="A15" s="5" t="s">
        <v>10</v>
      </c>
      <c r="B15" s="6">
        <f>AVERAGE(B2:B13)</f>
        <v>535.70916666666665</v>
      </c>
      <c r="C15" s="6">
        <f t="shared" ref="C15:I15" si="9">AVERAGE(C2:C13)</f>
        <v>8.216666666666665</v>
      </c>
      <c r="D15" s="6">
        <f t="shared" si="9"/>
        <v>4327.2250833333337</v>
      </c>
      <c r="E15" s="6">
        <f t="shared" si="9"/>
        <v>291840.71849166666</v>
      </c>
      <c r="F15" s="6">
        <f t="shared" si="9"/>
        <v>69.510000000000005</v>
      </c>
      <c r="G15" s="6">
        <f t="shared" si="9"/>
        <v>4856.4072409722212</v>
      </c>
      <c r="H15" s="6">
        <f t="shared" si="9"/>
        <v>8.2190113833333331</v>
      </c>
      <c r="I15" s="6">
        <f t="shared" si="9"/>
        <v>0.85295305978330338</v>
      </c>
    </row>
    <row r="18" spans="1:5" x14ac:dyDescent="0.25">
      <c r="A18" s="1" t="s">
        <v>11</v>
      </c>
      <c r="B18">
        <f>E15 - B15^2</f>
        <v>4856.4072409722139</v>
      </c>
    </row>
    <row r="19" spans="1:5" x14ac:dyDescent="0.25">
      <c r="A19" s="1" t="s">
        <v>12</v>
      </c>
      <c r="B19">
        <f>F15 - C15^2</f>
        <v>1.9963888888889159</v>
      </c>
    </row>
    <row r="20" spans="1:5" x14ac:dyDescent="0.25">
      <c r="A20" s="1" t="s">
        <v>13</v>
      </c>
      <c r="B20">
        <f>CORREL(B2:B13,C2:C13)</f>
        <v>-0.75680568889034561</v>
      </c>
      <c r="E20">
        <f>(D15 - B15*C15) / (B18^0.5 * B19^0.5)</f>
        <v>-0.75680568889032251</v>
      </c>
    </row>
    <row r="21" spans="1:5" x14ac:dyDescent="0.25">
      <c r="A21" s="1" t="s">
        <v>14</v>
      </c>
      <c r="B21">
        <f>B20*B20</f>
        <v>0.57275485073679056</v>
      </c>
    </row>
    <row r="23" spans="1:5" x14ac:dyDescent="0.25">
      <c r="B23" s="1" t="s">
        <v>15</v>
      </c>
      <c r="C23" s="1" t="s">
        <v>16</v>
      </c>
      <c r="D23" s="1" t="s">
        <v>17</v>
      </c>
    </row>
    <row r="24" spans="1:5" x14ac:dyDescent="0.25">
      <c r="A24" s="3" t="s">
        <v>18</v>
      </c>
      <c r="B24" s="4">
        <f>((B20*B20 / (1-B20*B20))^0.5) * (A2-2)^0.5</f>
        <v>3.4734981538310707</v>
      </c>
      <c r="C24" s="4">
        <f>B29/B33</f>
        <v>6.5942593097806261</v>
      </c>
      <c r="D24" s="4">
        <f>ABS(B30/B34)</f>
        <v>3.4724947482116235</v>
      </c>
    </row>
    <row r="25" spans="1:5" x14ac:dyDescent="0.25">
      <c r="A25" s="3" t="s">
        <v>18</v>
      </c>
      <c r="B25" s="4">
        <v>2.262</v>
      </c>
      <c r="C25" s="4">
        <v>2.262</v>
      </c>
      <c r="D25" s="4">
        <v>2.262</v>
      </c>
    </row>
    <row r="28" spans="1:5" x14ac:dyDescent="0.25">
      <c r="A28" s="1" t="s">
        <v>19</v>
      </c>
      <c r="B28" t="s">
        <v>25</v>
      </c>
    </row>
    <row r="29" spans="1:5" x14ac:dyDescent="0.25">
      <c r="A29" s="1" t="s">
        <v>20</v>
      </c>
      <c r="B29">
        <v>16.436789999999998</v>
      </c>
    </row>
    <row r="30" spans="1:5" x14ac:dyDescent="0.25">
      <c r="A30" s="1" t="s">
        <v>21</v>
      </c>
      <c r="B30">
        <v>-1.5339999999999999E-2</v>
      </c>
    </row>
    <row r="31" spans="1:5" x14ac:dyDescent="0.25">
      <c r="A31" s="1"/>
    </row>
    <row r="32" spans="1:5" x14ac:dyDescent="0.25">
      <c r="A32" s="1" t="s">
        <v>22</v>
      </c>
      <c r="B32">
        <f xml:space="preserve"> I14 / (A2-2)</f>
        <v>1.1372707463777378</v>
      </c>
    </row>
    <row r="33" spans="1:2" x14ac:dyDescent="0.25">
      <c r="A33" s="1" t="s">
        <v>23</v>
      </c>
      <c r="B33">
        <f xml:space="preserve"> (B32 * E14 / (A2 * G14)) ^ 0.5</f>
        <v>2.4925907865984129</v>
      </c>
    </row>
    <row r="34" spans="1:2" x14ac:dyDescent="0.25">
      <c r="A34" s="1" t="s">
        <v>24</v>
      </c>
      <c r="B34">
        <f xml:space="preserve"> (B32 / G14)^0.5</f>
        <v>4.4175732757840121E-3</v>
      </c>
    </row>
    <row r="36" spans="1:2" x14ac:dyDescent="0.25">
      <c r="A36" s="3" t="s">
        <v>26</v>
      </c>
      <c r="B36" s="4">
        <f xml:space="preserve"> (B21 / (1 - B21)) * (A2-2)</f>
        <v>12.065189424667857</v>
      </c>
    </row>
    <row r="37" spans="1:2" x14ac:dyDescent="0.25">
      <c r="A37" s="3" t="s">
        <v>27</v>
      </c>
      <c r="B37" s="4">
        <v>19.399999999999999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2023-09-24T18:34:10Z</dcterms:created>
  <dcterms:modified xsi:type="dcterms:W3CDTF">2023-09-24T19:38:20Z</dcterms:modified>
</cp:coreProperties>
</file>