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pavel\Desktop\ИТМО\инфа\Labs\lab6\"/>
    </mc:Choice>
  </mc:AlternateContent>
  <xr:revisionPtr revIDLastSave="0" documentId="13_ncr:1_{E7799BF9-15D8-4619-9612-CF491D1E8A65}" xr6:coauthVersionLast="45" xr6:coauthVersionMax="45" xr10:uidLastSave="{00000000-0000-0000-0000-000000000000}"/>
  <bookViews>
    <workbookView xWindow="-110" yWindow="-110" windowWidth="19420" windowHeight="10420" firstSheet="3" activeTab="5" xr2:uid="{00000000-000D-0000-FFFF-FFFF00000000}"/>
  </bookViews>
  <sheets>
    <sheet name="Отчет-колонтитул" sheetId="1" r:id="rId1"/>
    <sheet name="Справочник - з.плата" sheetId="2" r:id="rId2"/>
    <sheet name="Расчет з.платы" sheetId="3" r:id="rId3"/>
    <sheet name="З.плата - диаграммы" sheetId="4" r:id="rId4"/>
    <sheet name="Турнир" sheetId="5" r:id="rId5"/>
    <sheet name="Дневник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8" l="1"/>
  <c r="F1" i="8" s="1"/>
  <c r="A10" i="8" l="1"/>
  <c r="A17" i="8" s="1"/>
  <c r="I3" i="8" s="1"/>
  <c r="I10" i="8"/>
  <c r="I17" i="8" s="1"/>
  <c r="N1" i="8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2" i="5"/>
  <c r="N14" i="3"/>
  <c r="N13" i="3"/>
  <c r="H14" i="3"/>
  <c r="I14" i="3"/>
  <c r="J14" i="3"/>
  <c r="K14" i="3"/>
  <c r="L14" i="3"/>
  <c r="M14" i="3"/>
  <c r="G14" i="3"/>
  <c r="N9" i="3"/>
  <c r="N10" i="3"/>
  <c r="N11" i="3"/>
  <c r="N12" i="3"/>
  <c r="N8" i="3"/>
  <c r="M9" i="3"/>
  <c r="M10" i="3"/>
  <c r="M11" i="3"/>
  <c r="M12" i="3"/>
  <c r="M13" i="3"/>
  <c r="M8" i="3"/>
  <c r="L9" i="3"/>
  <c r="L10" i="3"/>
  <c r="L11" i="3"/>
  <c r="L12" i="3"/>
  <c r="L13" i="3"/>
  <c r="L8" i="3"/>
  <c r="K9" i="3"/>
  <c r="K10" i="3"/>
  <c r="K11" i="3"/>
  <c r="K12" i="3"/>
  <c r="K13" i="3"/>
  <c r="K8" i="3"/>
  <c r="J9" i="3"/>
  <c r="J10" i="3"/>
  <c r="J11" i="3"/>
  <c r="J12" i="3"/>
  <c r="J13" i="3"/>
  <c r="J8" i="3"/>
  <c r="I11" i="3"/>
  <c r="I9" i="3"/>
  <c r="I10" i="3"/>
  <c r="I12" i="3"/>
  <c r="I13" i="3"/>
  <c r="I8" i="3"/>
  <c r="H9" i="3"/>
  <c r="H10" i="3"/>
  <c r="H11" i="3"/>
  <c r="H12" i="3"/>
  <c r="H13" i="3"/>
  <c r="H8" i="3"/>
  <c r="G11" i="3"/>
  <c r="G8" i="3"/>
  <c r="G9" i="3"/>
  <c r="G10" i="3"/>
  <c r="G12" i="3"/>
  <c r="G13" i="3"/>
  <c r="E15" i="1" l="1"/>
  <c r="E14" i="1"/>
  <c r="H8" i="1"/>
  <c r="H10" i="1"/>
  <c r="H11" i="1"/>
  <c r="H7" i="1"/>
  <c r="F8" i="1"/>
  <c r="F9" i="1"/>
  <c r="H9" i="1" s="1"/>
  <c r="H12" i="1" s="1"/>
  <c r="F10" i="1"/>
  <c r="F7" i="1"/>
</calcChain>
</file>

<file path=xl/sharedStrings.xml><?xml version="1.0" encoding="utf-8"?>
<sst xmlns="http://schemas.openxmlformats.org/spreadsheetml/2006/main" count="154" uniqueCount="122">
  <si>
    <t>Заказчик:</t>
  </si>
  <si>
    <t>Шпагин Я. Н.</t>
  </si>
  <si>
    <t>Исполнитель:</t>
  </si>
  <si>
    <t>Анисимов А. А.</t>
  </si>
  <si>
    <t>Заявка на поставку товара</t>
  </si>
  <si>
    <t>№ п/п</t>
  </si>
  <si>
    <t>Наименование товара</t>
  </si>
  <si>
    <t>ед. изм</t>
  </si>
  <si>
    <t>Кол-во в упаковке</t>
  </si>
  <si>
    <t>Количество упаковок</t>
  </si>
  <si>
    <t>ст-ть упаковки , руб</t>
  </si>
  <si>
    <t>Стоимость заказа</t>
  </si>
  <si>
    <t>I</t>
  </si>
  <si>
    <t>II</t>
  </si>
  <si>
    <t>III</t>
  </si>
  <si>
    <t>IV</t>
  </si>
  <si>
    <t>VI</t>
  </si>
  <si>
    <t>VII</t>
  </si>
  <si>
    <t>IIX</t>
  </si>
  <si>
    <t>БЭВМ</t>
  </si>
  <si>
    <t>Синяя Библия</t>
  </si>
  <si>
    <t>Методические указания по всему</t>
  </si>
  <si>
    <t>Эмулятор БЭВМ в БЭВМ</t>
  </si>
  <si>
    <t>Знания об ЭВМ</t>
  </si>
  <si>
    <t>шт.</t>
  </si>
  <si>
    <t>KiB</t>
  </si>
  <si>
    <t>Итоговая стоимость всего заказа:</t>
  </si>
  <si>
    <t>Заказ принял</t>
  </si>
  <si>
    <t>Заказ утвердил</t>
  </si>
  <si>
    <t>Необходимое количество товара</t>
  </si>
  <si>
    <t>______________________</t>
  </si>
  <si>
    <t>Расчетчик</t>
  </si>
  <si>
    <t>Комова В. Г.</t>
  </si>
  <si>
    <t>Подоходный налог НДФЛ</t>
  </si>
  <si>
    <t>Больничный лист</t>
  </si>
  <si>
    <t>Месяц:</t>
  </si>
  <si>
    <t>Отдел:</t>
  </si>
  <si>
    <t>Кол-во рабочих дней</t>
  </si>
  <si>
    <t>ТК№9</t>
  </si>
  <si>
    <t>сентябрь, 2017</t>
  </si>
  <si>
    <t>Ведомость начисления з/платы сотрудников</t>
  </si>
  <si>
    <t>код</t>
  </si>
  <si>
    <t>ФИО</t>
  </si>
  <si>
    <t>Оклад</t>
  </si>
  <si>
    <t>Премия</t>
  </si>
  <si>
    <t>Дней по больничному</t>
  </si>
  <si>
    <t>Начислено</t>
  </si>
  <si>
    <t>удержания</t>
  </si>
  <si>
    <t>Сумма к выдаче</t>
  </si>
  <si>
    <t>По рабочим дням</t>
  </si>
  <si>
    <t>По больничному</t>
  </si>
  <si>
    <t>Итого</t>
  </si>
  <si>
    <t>НДФЛ</t>
  </si>
  <si>
    <t>ПФ</t>
  </si>
  <si>
    <t>007</t>
  </si>
  <si>
    <t>009</t>
  </si>
  <si>
    <t>036</t>
  </si>
  <si>
    <t>106</t>
  </si>
  <si>
    <t>356</t>
  </si>
  <si>
    <t>777</t>
  </si>
  <si>
    <t>Кнопкин Д. Б.</t>
  </si>
  <si>
    <t>Хомзин Г. Д.</t>
  </si>
  <si>
    <t>Рябчикова С. С.</t>
  </si>
  <si>
    <t>Федоров М. Я.</t>
  </si>
  <si>
    <t>Топоров Г. Г.</t>
  </si>
  <si>
    <t>Витяев А. К.</t>
  </si>
  <si>
    <t>Пенсионный налог ПФ</t>
  </si>
  <si>
    <t>Итого:</t>
  </si>
  <si>
    <t>Команда</t>
  </si>
  <si>
    <t>ЦСКА</t>
  </si>
  <si>
    <t>Спартак М</t>
  </si>
  <si>
    <t>Локомотив</t>
  </si>
  <si>
    <t>Зенит</t>
  </si>
  <si>
    <t>Рубин</t>
  </si>
  <si>
    <t>Москва</t>
  </si>
  <si>
    <t>Луч-Энергия</t>
  </si>
  <si>
    <t>Томь</t>
  </si>
  <si>
    <t>Спартак Нл</t>
  </si>
  <si>
    <t>Крылья Советов</t>
  </si>
  <si>
    <t>Сатурн</t>
  </si>
  <si>
    <t>Ростов</t>
  </si>
  <si>
    <t>Амкар</t>
  </si>
  <si>
    <t>Динамо</t>
  </si>
  <si>
    <t>Торпедо</t>
  </si>
  <si>
    <t>Шинник</t>
  </si>
  <si>
    <t>Место</t>
  </si>
  <si>
    <t>Игр</t>
  </si>
  <si>
    <t>Выигрыш</t>
  </si>
  <si>
    <t>Ничья</t>
  </si>
  <si>
    <t>Разница</t>
  </si>
  <si>
    <t>Забитые мячи</t>
  </si>
  <si>
    <t>Пропущенные мячи</t>
  </si>
  <si>
    <t>Очки</t>
  </si>
  <si>
    <t>Поражение</t>
  </si>
  <si>
    <t>Номер триместра</t>
  </si>
  <si>
    <t>Дата</t>
  </si>
  <si>
    <t>День
недели</t>
  </si>
  <si>
    <t>№ урока</t>
  </si>
  <si>
    <t>Предмет</t>
  </si>
  <si>
    <t>Домашнее задание</t>
  </si>
  <si>
    <t>Оценка</t>
  </si>
  <si>
    <t>Подпись</t>
  </si>
  <si>
    <t>Понедельник</t>
  </si>
  <si>
    <t>Информатика</t>
  </si>
  <si>
    <t>Четверг</t>
  </si>
  <si>
    <t>Русский язык</t>
  </si>
  <si>
    <t>Литература</t>
  </si>
  <si>
    <t>История</t>
  </si>
  <si>
    <t>География</t>
  </si>
  <si>
    <t>Алгебра</t>
  </si>
  <si>
    <t>Физика</t>
  </si>
  <si>
    <t>Черчение</t>
  </si>
  <si>
    <t>Биология</t>
  </si>
  <si>
    <t>Английский язык</t>
  </si>
  <si>
    <t>Вторник</t>
  </si>
  <si>
    <t>Физкультура</t>
  </si>
  <si>
    <t>Пятница</t>
  </si>
  <si>
    <t>Геометрия</t>
  </si>
  <si>
    <t>Химия</t>
  </si>
  <si>
    <t>Среда</t>
  </si>
  <si>
    <t>Суббота</t>
  </si>
  <si>
    <t>Обществознание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</si>
</sst>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₽&quot;;[Red]\-#,##0.00\ &quot;₽&quot;"/>
    <numFmt numFmtId="164" formatCode="0_ ;[Red]\-0\ "/>
    <numFmt numFmtId="165" formatCode="[$-419]mmmm\ yyyy;@"/>
    <numFmt numFmtId="170" formatCode="[$-419]d\ m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222222"/>
      <name val="Arial"/>
      <family val="2"/>
      <charset val="204"/>
    </font>
    <font>
      <sz val="12"/>
      <color rgb="FF222222"/>
      <name val="Arial"/>
      <family val="2"/>
      <charset val="204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8" fontId="0" fillId="0" borderId="1" xfId="0" applyNumberFormat="1" applyBorder="1" applyAlignment="1">
      <alignment wrapText="1"/>
    </xf>
    <xf numFmtId="8" fontId="0" fillId="0" borderId="6" xfId="0" applyNumberFormat="1" applyBorder="1" applyAlignment="1">
      <alignment wrapText="1"/>
    </xf>
    <xf numFmtId="8" fontId="0" fillId="0" borderId="9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5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0" fillId="0" borderId="5" xfId="0" applyBorder="1"/>
    <xf numFmtId="9" fontId="0" fillId="0" borderId="6" xfId="0" applyNumberFormat="1" applyBorder="1"/>
    <xf numFmtId="0" fontId="0" fillId="0" borderId="7" xfId="0" applyBorder="1"/>
    <xf numFmtId="9" fontId="0" fillId="0" borderId="9" xfId="0" applyNumberFormat="1" applyBorder="1"/>
    <xf numFmtId="165" fontId="0" fillId="0" borderId="0" xfId="0" applyNumberForma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7" xfId="0" applyFont="1" applyBorder="1" applyAlignment="1">
      <alignment horizontal="right" wrapText="1"/>
    </xf>
    <xf numFmtId="0" fontId="0" fillId="0" borderId="8" xfId="0" applyBorder="1" applyAlignment="1">
      <alignment horizontal="right" wrapText="1"/>
    </xf>
    <xf numFmtId="0" fontId="0" fillId="0" borderId="0" xfId="0" applyAlignment="1">
      <alignment horizontal="center" wrapText="1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2" fontId="0" fillId="0" borderId="1" xfId="0" applyNumberFormat="1" applyBorder="1"/>
    <xf numFmtId="0" fontId="0" fillId="0" borderId="1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5" xfId="0" applyNumberFormat="1" applyBorder="1"/>
    <xf numFmtId="2" fontId="0" fillId="0" borderId="6" xfId="0" applyNumberFormat="1" applyBorder="1"/>
    <xf numFmtId="49" fontId="0" fillId="0" borderId="7" xfId="0" applyNumberFormat="1" applyBorder="1"/>
    <xf numFmtId="0" fontId="0" fillId="0" borderId="8" xfId="0" applyBorder="1"/>
    <xf numFmtId="9" fontId="0" fillId="0" borderId="8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2" fontId="0" fillId="0" borderId="14" xfId="0" applyNumberFormat="1" applyBorder="1"/>
    <xf numFmtId="2" fontId="0" fillId="0" borderId="15" xfId="0" applyNumberForma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1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1" xfId="0" applyBorder="1" applyAlignment="1">
      <alignment horizontal="center" vertical="center" textRotation="90"/>
    </xf>
    <xf numFmtId="0" fontId="0" fillId="0" borderId="12" xfId="0" applyBorder="1" applyAlignment="1">
      <alignment wrapText="1"/>
    </xf>
    <xf numFmtId="170" fontId="0" fillId="0" borderId="5" xfId="0" applyNumberFormat="1" applyBorder="1" applyAlignment="1">
      <alignment horizontal="center" vertical="center" textRotation="90"/>
    </xf>
    <xf numFmtId="0" fontId="0" fillId="0" borderId="6" xfId="0" applyBorder="1"/>
    <xf numFmtId="170" fontId="0" fillId="0" borderId="7" xfId="0" applyNumberFormat="1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9" xfId="0" applyBorder="1"/>
    <xf numFmtId="170" fontId="0" fillId="0" borderId="10" xfId="0" applyNumberFormat="1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</cellXfs>
  <cellStyles count="1">
    <cellStyle name="Обычный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'Расчет з.платы'!$C$8</c:f>
              <c:strCache>
                <c:ptCount val="1"/>
                <c:pt idx="0">
                  <c:v>Кнопкин Д. Б.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'Расчет з.платы'!$G$7:$I$7</c:f>
              <c:strCache>
                <c:ptCount val="3"/>
                <c:pt idx="0">
                  <c:v>По рабочим дням</c:v>
                </c:pt>
                <c:pt idx="1">
                  <c:v>По больничному</c:v>
                </c:pt>
                <c:pt idx="2">
                  <c:v>Премия</c:v>
                </c:pt>
              </c:strCache>
            </c:strRef>
          </c:cat>
          <c:val>
            <c:numRef>
              <c:f>'Расчет з.платы'!$G$8:$I$8</c:f>
              <c:numCache>
                <c:formatCode>0.00</c:formatCode>
                <c:ptCount val="3"/>
                <c:pt idx="0">
                  <c:v>3980.7692307692305</c:v>
                </c:pt>
                <c:pt idx="1">
                  <c:v>389.42307692307691</c:v>
                </c:pt>
                <c:pt idx="2">
                  <c:v>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B-4934-BA02-82289153E8D8}"/>
            </c:ext>
          </c:extLst>
        </c:ser>
        <c:ser>
          <c:idx val="1"/>
          <c:order val="1"/>
          <c:tx>
            <c:strRef>
              <c:f>'Расчет з.платы'!$C$9</c:f>
              <c:strCache>
                <c:ptCount val="1"/>
                <c:pt idx="0">
                  <c:v>Хомзин Г. Д.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'Расчет з.платы'!$G$7:$I$7</c:f>
              <c:strCache>
                <c:ptCount val="3"/>
                <c:pt idx="0">
                  <c:v>По рабочим дням</c:v>
                </c:pt>
                <c:pt idx="1">
                  <c:v>По больничному</c:v>
                </c:pt>
                <c:pt idx="2">
                  <c:v>Премия</c:v>
                </c:pt>
              </c:strCache>
            </c:strRef>
          </c:cat>
          <c:val>
            <c:numRef>
              <c:f>'Расчет з.платы'!$G$9:$I$9</c:f>
              <c:numCache>
                <c:formatCode>0.00</c:formatCode>
                <c:ptCount val="3"/>
                <c:pt idx="0">
                  <c:v>9000</c:v>
                </c:pt>
                <c:pt idx="1">
                  <c:v>0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B-4934-BA02-82289153E8D8}"/>
            </c:ext>
          </c:extLst>
        </c:ser>
        <c:ser>
          <c:idx val="2"/>
          <c:order val="2"/>
          <c:tx>
            <c:strRef>
              <c:f>'Расчет з.платы'!$C$10</c:f>
              <c:strCache>
                <c:ptCount val="1"/>
                <c:pt idx="0">
                  <c:v>Рябчикова С. С.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'Расчет з.платы'!$G$7:$I$7</c:f>
              <c:strCache>
                <c:ptCount val="3"/>
                <c:pt idx="0">
                  <c:v>По рабочим дням</c:v>
                </c:pt>
                <c:pt idx="1">
                  <c:v>По больничному</c:v>
                </c:pt>
                <c:pt idx="2">
                  <c:v>Премия</c:v>
                </c:pt>
              </c:strCache>
            </c:strRef>
          </c:cat>
          <c:val>
            <c:numRef>
              <c:f>'Расчет з.платы'!$G$10:$I$10</c:f>
              <c:numCache>
                <c:formatCode>0.00</c:formatCode>
                <c:ptCount val="3"/>
                <c:pt idx="0">
                  <c:v>3210.4615384615386</c:v>
                </c:pt>
                <c:pt idx="1">
                  <c:v>200.65384615384616</c:v>
                </c:pt>
                <c:pt idx="2">
                  <c:v>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B-4934-BA02-82289153E8D8}"/>
            </c:ext>
          </c:extLst>
        </c:ser>
        <c:ser>
          <c:idx val="3"/>
          <c:order val="3"/>
          <c:tx>
            <c:strRef>
              <c:f>'Расчет з.платы'!$C$11</c:f>
              <c:strCache>
                <c:ptCount val="1"/>
                <c:pt idx="0">
                  <c:v>Федоров М. Я.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'Расчет з.платы'!$G$7:$I$7</c:f>
              <c:strCache>
                <c:ptCount val="3"/>
                <c:pt idx="0">
                  <c:v>По рабочим дням</c:v>
                </c:pt>
                <c:pt idx="1">
                  <c:v>По больничному</c:v>
                </c:pt>
                <c:pt idx="2">
                  <c:v>Премия</c:v>
                </c:pt>
              </c:strCache>
            </c:strRef>
          </c:cat>
          <c:val>
            <c:numRef>
              <c:f>'Расчет з.платы'!$G$11:$I$11</c:f>
              <c:numCache>
                <c:formatCode>0.00</c:formatCode>
                <c:ptCount val="3"/>
                <c:pt idx="0">
                  <c:v>8176</c:v>
                </c:pt>
                <c:pt idx="1">
                  <c:v>0</c:v>
                </c:pt>
                <c:pt idx="2">
                  <c:v>1553.44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5B-4934-BA02-82289153E8D8}"/>
            </c:ext>
          </c:extLst>
        </c:ser>
        <c:ser>
          <c:idx val="4"/>
          <c:order val="4"/>
          <c:tx>
            <c:strRef>
              <c:f>'Расчет з.платы'!$C$12</c:f>
              <c:strCache>
                <c:ptCount val="1"/>
                <c:pt idx="0">
                  <c:v>Топоров Г. Г.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'Расчет з.платы'!$G$7:$I$7</c:f>
              <c:strCache>
                <c:ptCount val="3"/>
                <c:pt idx="0">
                  <c:v>По рабочим дням</c:v>
                </c:pt>
                <c:pt idx="1">
                  <c:v>По больничному</c:v>
                </c:pt>
                <c:pt idx="2">
                  <c:v>Премия</c:v>
                </c:pt>
              </c:strCache>
            </c:strRef>
          </c:cat>
          <c:val>
            <c:numRef>
              <c:f>'Расчет з.платы'!$G$12:$I$12</c:f>
              <c:numCache>
                <c:formatCode>0.00</c:formatCode>
                <c:ptCount val="3"/>
                <c:pt idx="0">
                  <c:v>1867</c:v>
                </c:pt>
                <c:pt idx="1">
                  <c:v>0</c:v>
                </c:pt>
                <c:pt idx="2">
                  <c:v>1680.3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5B-4934-BA02-82289153E8D8}"/>
            </c:ext>
          </c:extLst>
        </c:ser>
        <c:ser>
          <c:idx val="5"/>
          <c:order val="5"/>
          <c:tx>
            <c:strRef>
              <c:f>'Расчет з.платы'!$C$13</c:f>
              <c:strCache>
                <c:ptCount val="1"/>
                <c:pt idx="0">
                  <c:v>Витяев А. К.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'Расчет з.платы'!$G$7:$I$7</c:f>
              <c:strCache>
                <c:ptCount val="3"/>
                <c:pt idx="0">
                  <c:v>По рабочим дням</c:v>
                </c:pt>
                <c:pt idx="1">
                  <c:v>По больничному</c:v>
                </c:pt>
                <c:pt idx="2">
                  <c:v>Премия</c:v>
                </c:pt>
              </c:strCache>
            </c:strRef>
          </c:cat>
          <c:val>
            <c:numRef>
              <c:f>'Расчет з.платы'!$G$13:$I$13</c:f>
              <c:numCache>
                <c:formatCode>0.00</c:formatCode>
                <c:ptCount val="3"/>
                <c:pt idx="0">
                  <c:v>5683.1923076923085</c:v>
                </c:pt>
                <c:pt idx="1">
                  <c:v>1570.3557692307693</c:v>
                </c:pt>
                <c:pt idx="2">
                  <c:v>544.3900000000001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5B-4934-BA02-82289153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0448608"/>
        <c:axId val="350450904"/>
      </c:barChart>
      <c:catAx>
        <c:axId val="35044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450904"/>
        <c:crosses val="autoZero"/>
        <c:auto val="1"/>
        <c:lblAlgn val="ctr"/>
        <c:lblOffset val="100"/>
        <c:noMultiLvlLbl val="0"/>
      </c:catAx>
      <c:valAx>
        <c:axId val="35045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4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3A22A0-EE03-4D2B-AE42-67382B312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F9" sqref="F9"/>
    </sheetView>
  </sheetViews>
  <sheetFormatPr defaultRowHeight="14.5" x14ac:dyDescent="0.35"/>
  <cols>
    <col min="1" max="1" width="13.08984375" style="1" customWidth="1"/>
    <col min="2" max="2" width="29.36328125" style="1" customWidth="1"/>
    <col min="3" max="3" width="8.7265625" style="1"/>
    <col min="4" max="4" width="14.08984375" style="1" customWidth="1"/>
    <col min="5" max="5" width="17.36328125" style="1" customWidth="1"/>
    <col min="6" max="6" width="13.1796875" style="1" customWidth="1"/>
    <col min="7" max="7" width="15.54296875" style="1" customWidth="1"/>
    <col min="8" max="8" width="13.7265625" style="1" customWidth="1"/>
    <col min="9" max="16384" width="8.7265625" style="1"/>
  </cols>
  <sheetData>
    <row r="1" spans="1:8" x14ac:dyDescent="0.35">
      <c r="A1" s="1" t="s">
        <v>0</v>
      </c>
      <c r="B1" s="1" t="s">
        <v>1</v>
      </c>
    </row>
    <row r="2" spans="1:8" x14ac:dyDescent="0.35">
      <c r="A2" s="1" t="s">
        <v>2</v>
      </c>
      <c r="B2" s="1" t="s">
        <v>3</v>
      </c>
    </row>
    <row r="3" spans="1:8" ht="15" thickBot="1" x14ac:dyDescent="0.4"/>
    <row r="4" spans="1:8" ht="27" customHeight="1" x14ac:dyDescent="0.35">
      <c r="A4" s="19" t="s">
        <v>4</v>
      </c>
      <c r="B4" s="20"/>
      <c r="C4" s="20"/>
      <c r="D4" s="20"/>
      <c r="E4" s="20"/>
      <c r="F4" s="20"/>
      <c r="G4" s="20"/>
      <c r="H4" s="21"/>
    </row>
    <row r="5" spans="1:8" ht="29" x14ac:dyDescent="0.35">
      <c r="A5" s="4" t="s">
        <v>5</v>
      </c>
      <c r="B5" s="3" t="s">
        <v>6</v>
      </c>
      <c r="C5" s="3" t="s">
        <v>7</v>
      </c>
      <c r="D5" s="3" t="s">
        <v>8</v>
      </c>
      <c r="E5" s="3" t="s">
        <v>29</v>
      </c>
      <c r="F5" s="3" t="s">
        <v>9</v>
      </c>
      <c r="G5" s="3" t="s">
        <v>10</v>
      </c>
      <c r="H5" s="5" t="s">
        <v>11</v>
      </c>
    </row>
    <row r="6" spans="1:8" x14ac:dyDescent="0.35">
      <c r="A6" s="10" t="s">
        <v>12</v>
      </c>
      <c r="B6" s="3" t="s">
        <v>13</v>
      </c>
      <c r="C6" s="3" t="s">
        <v>14</v>
      </c>
      <c r="D6" s="3" t="s">
        <v>15</v>
      </c>
      <c r="E6" s="3" t="s">
        <v>16</v>
      </c>
      <c r="F6" s="3" t="s">
        <v>17</v>
      </c>
      <c r="G6" s="3" t="s">
        <v>18</v>
      </c>
      <c r="H6" s="5" t="s">
        <v>18</v>
      </c>
    </row>
    <row r="7" spans="1:8" x14ac:dyDescent="0.35">
      <c r="A7" s="10">
        <v>1</v>
      </c>
      <c r="B7" s="3" t="s">
        <v>19</v>
      </c>
      <c r="C7" s="3" t="s">
        <v>24</v>
      </c>
      <c r="D7" s="11">
        <v>3</v>
      </c>
      <c r="E7" s="11">
        <v>1</v>
      </c>
      <c r="F7" s="11">
        <f xml:space="preserve"> ROUNDUP(E7/D7, 0)</f>
        <v>1</v>
      </c>
      <c r="G7" s="6">
        <v>499</v>
      </c>
      <c r="H7" s="7">
        <f>F7*G7</f>
        <v>499</v>
      </c>
    </row>
    <row r="8" spans="1:8" x14ac:dyDescent="0.35">
      <c r="A8" s="10">
        <v>2</v>
      </c>
      <c r="B8" s="3" t="s">
        <v>20</v>
      </c>
      <c r="C8" s="3" t="s">
        <v>24</v>
      </c>
      <c r="D8" s="11">
        <v>30</v>
      </c>
      <c r="E8" s="11">
        <v>2</v>
      </c>
      <c r="F8" s="11">
        <f xml:space="preserve"> ROUNDUP(E8/D8, 0)</f>
        <v>1</v>
      </c>
      <c r="G8" s="6">
        <v>4008</v>
      </c>
      <c r="H8" s="7">
        <f t="shared" ref="H8:H11" si="0">F8*G8</f>
        <v>4008</v>
      </c>
    </row>
    <row r="9" spans="1:8" ht="29" x14ac:dyDescent="0.35">
      <c r="A9" s="10">
        <v>3</v>
      </c>
      <c r="B9" s="3" t="s">
        <v>21</v>
      </c>
      <c r="C9" s="3" t="s">
        <v>24</v>
      </c>
      <c r="D9" s="11">
        <v>13</v>
      </c>
      <c r="E9" s="11">
        <v>15</v>
      </c>
      <c r="F9" s="11">
        <f t="shared" ref="F9:F10" si="1" xml:space="preserve"> ROUNDUP(E9/D9, 0)</f>
        <v>2</v>
      </c>
      <c r="G9" s="6">
        <v>4242</v>
      </c>
      <c r="H9" s="7">
        <f t="shared" si="0"/>
        <v>8484</v>
      </c>
    </row>
    <row r="10" spans="1:8" x14ac:dyDescent="0.35">
      <c r="A10" s="10">
        <v>4</v>
      </c>
      <c r="B10" s="3" t="s">
        <v>22</v>
      </c>
      <c r="C10" s="3" t="s">
        <v>24</v>
      </c>
      <c r="D10" s="11">
        <v>1</v>
      </c>
      <c r="E10" s="11">
        <v>2</v>
      </c>
      <c r="F10" s="11">
        <f t="shared" si="1"/>
        <v>2</v>
      </c>
      <c r="G10" s="6">
        <v>4808</v>
      </c>
      <c r="H10" s="7">
        <f t="shared" si="0"/>
        <v>9616</v>
      </c>
    </row>
    <row r="11" spans="1:8" x14ac:dyDescent="0.35">
      <c r="A11" s="10">
        <v>5</v>
      </c>
      <c r="B11" s="3" t="s">
        <v>23</v>
      </c>
      <c r="C11" s="3" t="s">
        <v>25</v>
      </c>
      <c r="D11" s="11">
        <v>193</v>
      </c>
      <c r="E11" s="11">
        <v>1048576</v>
      </c>
      <c r="F11" s="11">
        <v>5434</v>
      </c>
      <c r="G11" s="6">
        <v>0.5</v>
      </c>
      <c r="H11" s="7">
        <f t="shared" si="0"/>
        <v>2717</v>
      </c>
    </row>
    <row r="12" spans="1:8" ht="15" thickBot="1" x14ac:dyDescent="0.4">
      <c r="A12" s="22" t="s">
        <v>26</v>
      </c>
      <c r="B12" s="23"/>
      <c r="C12" s="23"/>
      <c r="D12" s="23"/>
      <c r="E12" s="23"/>
      <c r="F12" s="23"/>
      <c r="G12" s="23"/>
      <c r="H12" s="8">
        <f>SUM(H7:H11)</f>
        <v>25324</v>
      </c>
    </row>
    <row r="13" spans="1:8" x14ac:dyDescent="0.35">
      <c r="F13" s="2"/>
    </row>
    <row r="14" spans="1:8" x14ac:dyDescent="0.35">
      <c r="B14" s="9" t="s">
        <v>27</v>
      </c>
      <c r="C14" s="24" t="s">
        <v>30</v>
      </c>
      <c r="D14" s="24"/>
      <c r="E14" s="1" t="str">
        <f>B2</f>
        <v>Анисимов А. А.</v>
      </c>
    </row>
    <row r="15" spans="1:8" x14ac:dyDescent="0.35">
      <c r="B15" s="9" t="s">
        <v>28</v>
      </c>
      <c r="C15" s="24" t="s">
        <v>30</v>
      </c>
      <c r="D15" s="24"/>
      <c r="E15" s="1" t="str">
        <f>B1</f>
        <v>Шпагин Я. Н.</v>
      </c>
    </row>
  </sheetData>
  <mergeCells count="4">
    <mergeCell ref="A4:H4"/>
    <mergeCell ref="A12:G12"/>
    <mergeCell ref="C14:D14"/>
    <mergeCell ref="C15:D15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363E-335A-4772-8CCE-B0F1FE56A883}">
  <dimension ref="A1:B5"/>
  <sheetViews>
    <sheetView workbookViewId="0">
      <selection activeCell="A3" sqref="A3"/>
    </sheetView>
  </sheetViews>
  <sheetFormatPr defaultRowHeight="14.5" x14ac:dyDescent="0.35"/>
  <cols>
    <col min="1" max="1" width="24.26953125" customWidth="1"/>
    <col min="2" max="2" width="13.26953125" customWidth="1"/>
  </cols>
  <sheetData>
    <row r="1" spans="1:2" x14ac:dyDescent="0.35">
      <c r="A1" s="12" t="s">
        <v>31</v>
      </c>
      <c r="B1" s="13" t="s">
        <v>32</v>
      </c>
    </row>
    <row r="2" spans="1:2" x14ac:dyDescent="0.35">
      <c r="A2" s="14" t="s">
        <v>33</v>
      </c>
      <c r="B2" s="15">
        <v>0.13</v>
      </c>
    </row>
    <row r="3" spans="1:2" x14ac:dyDescent="0.35">
      <c r="A3" s="14" t="s">
        <v>66</v>
      </c>
      <c r="B3" s="15">
        <v>0.01</v>
      </c>
    </row>
    <row r="4" spans="1:2" ht="15" thickBot="1" x14ac:dyDescent="0.4">
      <c r="A4" s="16" t="s">
        <v>34</v>
      </c>
      <c r="B4" s="17">
        <v>0.75</v>
      </c>
    </row>
    <row r="5" spans="1:2" x14ac:dyDescent="0.35">
      <c r="B5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3D87-F0AB-4AD3-A571-0D4C1698E6B7}">
  <dimension ref="A1:N14"/>
  <sheetViews>
    <sheetView zoomScale="77" workbookViewId="0">
      <selection activeCell="D20" sqref="D20"/>
    </sheetView>
  </sheetViews>
  <sheetFormatPr defaultRowHeight="14.5" x14ac:dyDescent="0.35"/>
  <cols>
    <col min="1" max="1" width="20.26953125" customWidth="1"/>
    <col min="2" max="2" width="14.90625" customWidth="1"/>
    <col min="3" max="3" width="15.26953125" customWidth="1"/>
    <col min="7" max="7" width="17.6328125" customWidth="1"/>
    <col min="8" max="8" width="16.90625" customWidth="1"/>
    <col min="9" max="9" width="11.36328125" customWidth="1"/>
    <col min="14" max="14" width="20.90625" customWidth="1"/>
  </cols>
  <sheetData>
    <row r="1" spans="1:14" x14ac:dyDescent="0.35">
      <c r="A1" t="s">
        <v>36</v>
      </c>
      <c r="B1" t="s">
        <v>38</v>
      </c>
    </row>
    <row r="2" spans="1:14" x14ac:dyDescent="0.35">
      <c r="A2" t="s">
        <v>35</v>
      </c>
      <c r="B2" s="18" t="s">
        <v>39</v>
      </c>
    </row>
    <row r="3" spans="1:14" x14ac:dyDescent="0.35">
      <c r="A3" t="s">
        <v>37</v>
      </c>
      <c r="B3">
        <v>26</v>
      </c>
    </row>
    <row r="4" spans="1:14" ht="15" thickBot="1" x14ac:dyDescent="0.4"/>
    <row r="5" spans="1:14" x14ac:dyDescent="0.35">
      <c r="B5" s="48" t="s">
        <v>40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50"/>
    </row>
    <row r="6" spans="1:14" x14ac:dyDescent="0.35">
      <c r="B6" s="32" t="s">
        <v>41</v>
      </c>
      <c r="C6" s="28" t="s">
        <v>42</v>
      </c>
      <c r="D6" s="28" t="s">
        <v>43</v>
      </c>
      <c r="E6" s="28" t="s">
        <v>44</v>
      </c>
      <c r="F6" s="28" t="s">
        <v>45</v>
      </c>
      <c r="G6" s="45" t="s">
        <v>46</v>
      </c>
      <c r="H6" s="46"/>
      <c r="I6" s="46"/>
      <c r="J6" s="47"/>
      <c r="K6" s="45" t="s">
        <v>47</v>
      </c>
      <c r="L6" s="46"/>
      <c r="M6" s="47"/>
      <c r="N6" s="33" t="s">
        <v>48</v>
      </c>
    </row>
    <row r="7" spans="1:14" x14ac:dyDescent="0.35">
      <c r="B7" s="32"/>
      <c r="C7" s="28"/>
      <c r="D7" s="28"/>
      <c r="E7" s="28"/>
      <c r="F7" s="28"/>
      <c r="G7" s="27" t="s">
        <v>49</v>
      </c>
      <c r="H7" s="27" t="s">
        <v>50</v>
      </c>
      <c r="I7" s="27" t="s">
        <v>44</v>
      </c>
      <c r="J7" s="27" t="s">
        <v>51</v>
      </c>
      <c r="K7" s="27" t="s">
        <v>52</v>
      </c>
      <c r="L7" s="27" t="s">
        <v>53</v>
      </c>
      <c r="M7" s="27" t="s">
        <v>51</v>
      </c>
      <c r="N7" s="33"/>
    </row>
    <row r="8" spans="1:14" x14ac:dyDescent="0.35">
      <c r="B8" s="34" t="s">
        <v>54</v>
      </c>
      <c r="C8" s="27" t="s">
        <v>60</v>
      </c>
      <c r="D8" s="27">
        <v>4500</v>
      </c>
      <c r="E8" s="29">
        <v>0.47</v>
      </c>
      <c r="F8" s="27">
        <v>3</v>
      </c>
      <c r="G8" s="30">
        <f>D8/$B$3*($B$3 - F8)</f>
        <v>3980.7692307692305</v>
      </c>
      <c r="H8" s="30">
        <f>D8/$B$3 * F8 *'Справочник - з.плата'!$B$4</f>
        <v>389.42307692307691</v>
      </c>
      <c r="I8" s="30">
        <f>D8*E8</f>
        <v>2115</v>
      </c>
      <c r="J8" s="30">
        <f>G8+H8+I8</f>
        <v>6485.1923076923076</v>
      </c>
      <c r="K8" s="30">
        <f>J8*'Справочник - з.плата'!$B$2</f>
        <v>843.07500000000005</v>
      </c>
      <c r="L8" s="30">
        <f>J8*'Справочник - з.плата'!$B$3</f>
        <v>64.851923076923072</v>
      </c>
      <c r="M8" s="30">
        <f>K8+L8</f>
        <v>907.92692307692312</v>
      </c>
      <c r="N8" s="35">
        <f>J8-M8</f>
        <v>5577.2653846153844</v>
      </c>
    </row>
    <row r="9" spans="1:14" x14ac:dyDescent="0.35">
      <c r="B9" s="34" t="s">
        <v>55</v>
      </c>
      <c r="C9" s="27" t="s">
        <v>61</v>
      </c>
      <c r="D9" s="27">
        <v>9000</v>
      </c>
      <c r="E9" s="29">
        <v>0.01</v>
      </c>
      <c r="F9" s="27"/>
      <c r="G9" s="30">
        <f>D9/$B$3*($B$3 - F9)</f>
        <v>9000</v>
      </c>
      <c r="H9" s="30">
        <f>D9/$B$3 * F9 *'Справочник - з.плата'!$B$4</f>
        <v>0</v>
      </c>
      <c r="I9" s="30">
        <f t="shared" ref="I9:I13" si="0">D9*E9</f>
        <v>90</v>
      </c>
      <c r="J9" s="30">
        <f t="shared" ref="J9:J13" si="1">G9+H9+I9</f>
        <v>9090</v>
      </c>
      <c r="K9" s="30">
        <f>J9*'Справочник - з.плата'!$B$2</f>
        <v>1181.7</v>
      </c>
      <c r="L9" s="30">
        <f>J9*'Справочник - з.плата'!$B$3</f>
        <v>90.9</v>
      </c>
      <c r="M9" s="30">
        <f t="shared" ref="M9:M13" si="2">K9+L9</f>
        <v>1272.6000000000001</v>
      </c>
      <c r="N9" s="35">
        <f t="shared" ref="N9:N13" si="3">J9-M9</f>
        <v>7817.4</v>
      </c>
    </row>
    <row r="10" spans="1:14" x14ac:dyDescent="0.35">
      <c r="B10" s="34" t="s">
        <v>56</v>
      </c>
      <c r="C10" s="27" t="s">
        <v>62</v>
      </c>
      <c r="D10" s="27">
        <v>3478</v>
      </c>
      <c r="E10" s="29">
        <v>0.5</v>
      </c>
      <c r="F10" s="27">
        <v>2</v>
      </c>
      <c r="G10" s="30">
        <f t="shared" ref="G9:G13" si="4">D10/$B$3*($B$3 - F10)</f>
        <v>3210.4615384615386</v>
      </c>
      <c r="H10" s="30">
        <f>D10/$B$3 * F10 *'Справочник - з.плата'!$B$4</f>
        <v>200.65384615384616</v>
      </c>
      <c r="I10" s="30">
        <f t="shared" si="0"/>
        <v>1739</v>
      </c>
      <c r="J10" s="30">
        <f t="shared" si="1"/>
        <v>5150.1153846153848</v>
      </c>
      <c r="K10" s="30">
        <f>J10*'Справочник - з.плата'!$B$2</f>
        <v>669.51499999999999</v>
      </c>
      <c r="L10" s="30">
        <f>J10*'Справочник - з.плата'!$B$3</f>
        <v>51.501153846153848</v>
      </c>
      <c r="M10" s="30">
        <f t="shared" si="2"/>
        <v>721.01615384615388</v>
      </c>
      <c r="N10" s="35">
        <f t="shared" si="3"/>
        <v>4429.0992307692304</v>
      </c>
    </row>
    <row r="11" spans="1:14" x14ac:dyDescent="0.35">
      <c r="B11" s="34" t="s">
        <v>57</v>
      </c>
      <c r="C11" s="27" t="s">
        <v>63</v>
      </c>
      <c r="D11" s="27">
        <v>8176</v>
      </c>
      <c r="E11" s="29">
        <v>0.19</v>
      </c>
      <c r="F11" s="27"/>
      <c r="G11" s="30">
        <f>D11/$B$3*($B$3 - F11)</f>
        <v>8176</v>
      </c>
      <c r="H11" s="30">
        <f>D11/$B$3 * F11 *'Справочник - з.плата'!$B$4</f>
        <v>0</v>
      </c>
      <c r="I11" s="30">
        <f>D11*E11</f>
        <v>1553.44</v>
      </c>
      <c r="J11" s="30">
        <f t="shared" si="1"/>
        <v>9729.44</v>
      </c>
      <c r="K11" s="30">
        <f>J11*'Справочник - з.плата'!$B$2</f>
        <v>1264.8272000000002</v>
      </c>
      <c r="L11" s="30">
        <f>J11*'Справочник - з.плата'!$B$3</f>
        <v>97.29440000000001</v>
      </c>
      <c r="M11" s="30">
        <f t="shared" si="2"/>
        <v>1362.1216000000002</v>
      </c>
      <c r="N11" s="35">
        <f t="shared" si="3"/>
        <v>8367.3184000000001</v>
      </c>
    </row>
    <row r="12" spans="1:14" x14ac:dyDescent="0.35">
      <c r="B12" s="34" t="s">
        <v>58</v>
      </c>
      <c r="C12" s="27" t="s">
        <v>64</v>
      </c>
      <c r="D12" s="27">
        <v>1867</v>
      </c>
      <c r="E12" s="29">
        <v>0.9</v>
      </c>
      <c r="F12" s="27"/>
      <c r="G12" s="30">
        <f t="shared" si="4"/>
        <v>1867</v>
      </c>
      <c r="H12" s="30">
        <f>D12/$B$3 * F12 *'Справочник - з.плата'!$B$4</f>
        <v>0</v>
      </c>
      <c r="I12" s="30">
        <f t="shared" si="0"/>
        <v>1680.3</v>
      </c>
      <c r="J12" s="30">
        <f t="shared" si="1"/>
        <v>3547.3</v>
      </c>
      <c r="K12" s="30">
        <f>J12*'Справочник - з.плата'!$B$2</f>
        <v>461.14900000000006</v>
      </c>
      <c r="L12" s="30">
        <f>J12*'Справочник - з.плата'!$B$3</f>
        <v>35.473000000000006</v>
      </c>
      <c r="M12" s="30">
        <f t="shared" si="2"/>
        <v>496.62200000000007</v>
      </c>
      <c r="N12" s="35">
        <f t="shared" si="3"/>
        <v>3050.6779999999999</v>
      </c>
    </row>
    <row r="13" spans="1:14" ht="15" thickBot="1" x14ac:dyDescent="0.4">
      <c r="B13" s="36" t="s">
        <v>59</v>
      </c>
      <c r="C13" s="37" t="s">
        <v>65</v>
      </c>
      <c r="D13" s="37">
        <v>7777</v>
      </c>
      <c r="E13" s="38">
        <v>7.0000000000000007E-2</v>
      </c>
      <c r="F13" s="37">
        <v>7</v>
      </c>
      <c r="G13" s="39">
        <f t="shared" si="4"/>
        <v>5683.1923076923085</v>
      </c>
      <c r="H13" s="39">
        <f>D13/$B$3 * F13 *'Справочник - з.плата'!$B$4</f>
        <v>1570.3557692307693</v>
      </c>
      <c r="I13" s="39">
        <f t="shared" si="0"/>
        <v>544.3900000000001</v>
      </c>
      <c r="J13" s="39">
        <f t="shared" si="1"/>
        <v>7797.9380769230784</v>
      </c>
      <c r="K13" s="39">
        <f>J13*'Справочник - з.плата'!$B$2</f>
        <v>1013.7319500000002</v>
      </c>
      <c r="L13" s="39">
        <f>J13*'Справочник - з.плата'!$B$3</f>
        <v>77.979380769230787</v>
      </c>
      <c r="M13" s="39">
        <f t="shared" si="2"/>
        <v>1091.7113307692309</v>
      </c>
      <c r="N13" s="40">
        <f>J13-M13</f>
        <v>6706.2267461538477</v>
      </c>
    </row>
    <row r="14" spans="1:14" ht="15" thickBot="1" x14ac:dyDescent="0.4">
      <c r="B14" s="41" t="s">
        <v>67</v>
      </c>
      <c r="C14" s="42"/>
      <c r="D14" s="42"/>
      <c r="E14" s="42"/>
      <c r="F14" s="42"/>
      <c r="G14" s="43">
        <f>SUM(G8:G13)</f>
        <v>31917.423076923078</v>
      </c>
      <c r="H14" s="43">
        <f t="shared" ref="H14:N14" si="5">SUM(H8:H13)</f>
        <v>2160.4326923076924</v>
      </c>
      <c r="I14" s="43">
        <f t="shared" si="5"/>
        <v>7722.130000000001</v>
      </c>
      <c r="J14" s="43">
        <f t="shared" si="5"/>
        <v>41799.985769230778</v>
      </c>
      <c r="K14" s="43">
        <f t="shared" si="5"/>
        <v>5433.9981500000004</v>
      </c>
      <c r="L14" s="43">
        <f t="shared" si="5"/>
        <v>417.99985769230773</v>
      </c>
      <c r="M14" s="43">
        <f t="shared" si="5"/>
        <v>5851.9980076923084</v>
      </c>
      <c r="N14" s="44">
        <f>SUM(N8:N13)</f>
        <v>35947.987761538461</v>
      </c>
    </row>
  </sheetData>
  <mergeCells count="10">
    <mergeCell ref="B14:F14"/>
    <mergeCell ref="G6:J6"/>
    <mergeCell ref="K6:M6"/>
    <mergeCell ref="B5:N5"/>
    <mergeCell ref="B6:B7"/>
    <mergeCell ref="C6:C7"/>
    <mergeCell ref="D6:D7"/>
    <mergeCell ref="E6:E7"/>
    <mergeCell ref="F6:F7"/>
    <mergeCell ref="N6:N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26CC-35D9-4762-9EA2-BB500EE82C91}">
  <dimension ref="A1"/>
  <sheetViews>
    <sheetView workbookViewId="0">
      <selection activeCell="J11" sqref="J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FEB5-8E43-42FB-B8B1-F44FC053E9C9}">
  <dimension ref="A1:J17"/>
  <sheetViews>
    <sheetView topLeftCell="C1" workbookViewId="0">
      <selection activeCell="I8" sqref="I8"/>
    </sheetView>
  </sheetViews>
  <sheetFormatPr defaultRowHeight="14.5" x14ac:dyDescent="0.35"/>
  <cols>
    <col min="2" max="2" width="13.26953125" customWidth="1"/>
    <col min="4" max="4" width="13.90625" customWidth="1"/>
    <col min="6" max="6" width="14.90625" customWidth="1"/>
    <col min="7" max="7" width="20.26953125" customWidth="1"/>
    <col min="8" max="8" width="23.36328125" customWidth="1"/>
    <col min="9" max="9" width="10.6328125" customWidth="1"/>
  </cols>
  <sheetData>
    <row r="1" spans="1:10" ht="31" x14ac:dyDescent="0.35">
      <c r="A1" s="51" t="s">
        <v>85</v>
      </c>
      <c r="B1" s="51" t="s">
        <v>68</v>
      </c>
      <c r="C1" s="51" t="s">
        <v>86</v>
      </c>
      <c r="D1" s="51" t="s">
        <v>87</v>
      </c>
      <c r="E1" s="51" t="s">
        <v>88</v>
      </c>
      <c r="F1" s="51" t="s">
        <v>93</v>
      </c>
      <c r="G1" s="51" t="s">
        <v>90</v>
      </c>
      <c r="H1" s="51" t="s">
        <v>91</v>
      </c>
      <c r="I1" s="51" t="s">
        <v>89</v>
      </c>
      <c r="J1" s="51" t="s">
        <v>92</v>
      </c>
    </row>
    <row r="2" spans="1:10" ht="15.5" x14ac:dyDescent="0.35">
      <c r="A2" s="52">
        <v>1</v>
      </c>
      <c r="B2" s="53" t="s">
        <v>69</v>
      </c>
      <c r="C2" s="52">
        <v>30</v>
      </c>
      <c r="D2" s="52">
        <v>17</v>
      </c>
      <c r="E2" s="52">
        <v>7</v>
      </c>
      <c r="F2" s="52">
        <v>6</v>
      </c>
      <c r="G2" s="54">
        <v>47</v>
      </c>
      <c r="H2" s="54">
        <v>28</v>
      </c>
      <c r="I2" s="54">
        <f>G2-H2</f>
        <v>19</v>
      </c>
      <c r="J2" s="51">
        <f>D2*3 +E2</f>
        <v>58</v>
      </c>
    </row>
    <row r="3" spans="1:10" ht="15.5" x14ac:dyDescent="0.35">
      <c r="A3" s="52">
        <v>2</v>
      </c>
      <c r="B3" s="53" t="s">
        <v>70</v>
      </c>
      <c r="C3" s="52">
        <v>30</v>
      </c>
      <c r="D3" s="52">
        <v>15</v>
      </c>
      <c r="E3" s="52">
        <v>13</v>
      </c>
      <c r="F3" s="52">
        <v>2</v>
      </c>
      <c r="G3" s="54">
        <v>60</v>
      </c>
      <c r="H3" s="54">
        <v>36</v>
      </c>
      <c r="I3" s="54">
        <f t="shared" ref="I3:I17" si="0">G3-H3</f>
        <v>24</v>
      </c>
      <c r="J3" s="51">
        <f t="shared" ref="J3:J17" si="1">D3*3 +E3</f>
        <v>58</v>
      </c>
    </row>
    <row r="4" spans="1:10" ht="15.5" x14ac:dyDescent="0.35">
      <c r="A4" s="52">
        <v>3</v>
      </c>
      <c r="B4" s="53" t="s">
        <v>71</v>
      </c>
      <c r="C4" s="52">
        <v>30</v>
      </c>
      <c r="D4" s="52">
        <v>15</v>
      </c>
      <c r="E4" s="52">
        <v>8</v>
      </c>
      <c r="F4" s="52">
        <v>7</v>
      </c>
      <c r="G4" s="54">
        <v>47</v>
      </c>
      <c r="H4" s="54">
        <v>34</v>
      </c>
      <c r="I4" s="54">
        <f t="shared" si="0"/>
        <v>13</v>
      </c>
      <c r="J4" s="51">
        <f t="shared" si="1"/>
        <v>53</v>
      </c>
    </row>
    <row r="5" spans="1:10" ht="15.5" x14ac:dyDescent="0.35">
      <c r="A5" s="52">
        <v>4</v>
      </c>
      <c r="B5" s="53" t="s">
        <v>72</v>
      </c>
      <c r="C5" s="52">
        <v>30</v>
      </c>
      <c r="D5" s="52">
        <v>13</v>
      </c>
      <c r="E5" s="52">
        <v>11</v>
      </c>
      <c r="F5" s="52">
        <v>6</v>
      </c>
      <c r="G5" s="54">
        <v>42</v>
      </c>
      <c r="H5" s="54">
        <v>30</v>
      </c>
      <c r="I5" s="54">
        <f t="shared" si="0"/>
        <v>12</v>
      </c>
      <c r="J5" s="51">
        <f t="shared" si="1"/>
        <v>50</v>
      </c>
    </row>
    <row r="6" spans="1:10" ht="15.5" x14ac:dyDescent="0.35">
      <c r="A6" s="52">
        <v>5</v>
      </c>
      <c r="B6" s="53" t="s">
        <v>73</v>
      </c>
      <c r="C6" s="52">
        <v>30</v>
      </c>
      <c r="D6" s="52">
        <v>13</v>
      </c>
      <c r="E6" s="52">
        <v>7</v>
      </c>
      <c r="F6" s="52">
        <v>10</v>
      </c>
      <c r="G6" s="54">
        <v>43</v>
      </c>
      <c r="H6" s="54">
        <v>37</v>
      </c>
      <c r="I6" s="54">
        <f t="shared" si="0"/>
        <v>6</v>
      </c>
      <c r="J6" s="51">
        <f t="shared" si="1"/>
        <v>46</v>
      </c>
    </row>
    <row r="7" spans="1:10" ht="15.5" x14ac:dyDescent="0.35">
      <c r="A7" s="52">
        <v>6</v>
      </c>
      <c r="B7" s="53" t="s">
        <v>74</v>
      </c>
      <c r="C7" s="52">
        <v>30</v>
      </c>
      <c r="D7" s="52">
        <v>10</v>
      </c>
      <c r="E7" s="52">
        <v>13</v>
      </c>
      <c r="F7" s="52">
        <v>7</v>
      </c>
      <c r="G7" s="54">
        <v>41</v>
      </c>
      <c r="H7" s="54">
        <v>37</v>
      </c>
      <c r="I7" s="54">
        <f t="shared" si="0"/>
        <v>4</v>
      </c>
      <c r="J7" s="51">
        <f t="shared" si="1"/>
        <v>43</v>
      </c>
    </row>
    <row r="8" spans="1:10" ht="15.5" x14ac:dyDescent="0.35">
      <c r="A8" s="52">
        <v>7</v>
      </c>
      <c r="B8" s="53" t="s">
        <v>75</v>
      </c>
      <c r="C8" s="52">
        <v>30</v>
      </c>
      <c r="D8" s="52">
        <v>12</v>
      </c>
      <c r="E8" s="52">
        <v>5</v>
      </c>
      <c r="F8" s="52">
        <v>13</v>
      </c>
      <c r="G8" s="54">
        <v>37</v>
      </c>
      <c r="H8" s="54">
        <v>39</v>
      </c>
      <c r="I8" s="54">
        <f t="shared" si="0"/>
        <v>-2</v>
      </c>
      <c r="J8" s="51">
        <f t="shared" si="1"/>
        <v>41</v>
      </c>
    </row>
    <row r="9" spans="1:10" ht="15.5" x14ac:dyDescent="0.35">
      <c r="A9" s="52">
        <v>8</v>
      </c>
      <c r="B9" s="53" t="s">
        <v>76</v>
      </c>
      <c r="C9" s="52">
        <v>30</v>
      </c>
      <c r="D9" s="52">
        <v>11</v>
      </c>
      <c r="E9" s="52">
        <v>8</v>
      </c>
      <c r="F9" s="52">
        <v>11</v>
      </c>
      <c r="G9" s="54">
        <v>35</v>
      </c>
      <c r="H9" s="54">
        <v>33</v>
      </c>
      <c r="I9" s="54">
        <f t="shared" si="0"/>
        <v>2</v>
      </c>
      <c r="J9" s="51">
        <f t="shared" si="1"/>
        <v>41</v>
      </c>
    </row>
    <row r="10" spans="1:10" ht="15.5" x14ac:dyDescent="0.35">
      <c r="A10" s="52">
        <v>9</v>
      </c>
      <c r="B10" s="53" t="s">
        <v>77</v>
      </c>
      <c r="C10" s="52">
        <v>30</v>
      </c>
      <c r="D10" s="52">
        <v>11</v>
      </c>
      <c r="E10" s="52">
        <v>8</v>
      </c>
      <c r="F10" s="52">
        <v>11</v>
      </c>
      <c r="G10" s="54">
        <v>33</v>
      </c>
      <c r="H10" s="54">
        <v>32</v>
      </c>
      <c r="I10" s="54">
        <f t="shared" si="0"/>
        <v>1</v>
      </c>
      <c r="J10" s="51">
        <f t="shared" si="1"/>
        <v>41</v>
      </c>
    </row>
    <row r="11" spans="1:10" ht="15.5" x14ac:dyDescent="0.35">
      <c r="A11" s="52">
        <v>10</v>
      </c>
      <c r="B11" s="53" t="s">
        <v>78</v>
      </c>
      <c r="C11" s="52">
        <v>30</v>
      </c>
      <c r="D11" s="52">
        <v>10</v>
      </c>
      <c r="E11" s="52">
        <v>8</v>
      </c>
      <c r="F11" s="52">
        <v>12</v>
      </c>
      <c r="G11" s="54">
        <v>37</v>
      </c>
      <c r="H11" s="54">
        <v>35</v>
      </c>
      <c r="I11" s="54">
        <f t="shared" si="0"/>
        <v>2</v>
      </c>
      <c r="J11" s="51">
        <f t="shared" si="1"/>
        <v>38</v>
      </c>
    </row>
    <row r="12" spans="1:10" ht="15.5" x14ac:dyDescent="0.35">
      <c r="A12" s="52">
        <v>11</v>
      </c>
      <c r="B12" s="53" t="s">
        <v>79</v>
      </c>
      <c r="C12" s="52">
        <v>30</v>
      </c>
      <c r="D12" s="52">
        <v>7</v>
      </c>
      <c r="E12" s="52">
        <v>16</v>
      </c>
      <c r="F12" s="52">
        <v>7</v>
      </c>
      <c r="G12" s="54">
        <v>29</v>
      </c>
      <c r="H12" s="54">
        <v>24</v>
      </c>
      <c r="I12" s="54">
        <f t="shared" si="0"/>
        <v>5</v>
      </c>
      <c r="J12" s="51">
        <f t="shared" si="1"/>
        <v>37</v>
      </c>
    </row>
    <row r="13" spans="1:10" ht="15.5" x14ac:dyDescent="0.35">
      <c r="A13" s="52">
        <v>12</v>
      </c>
      <c r="B13" s="53" t="s">
        <v>80</v>
      </c>
      <c r="C13" s="52">
        <v>30</v>
      </c>
      <c r="D13" s="52">
        <v>10</v>
      </c>
      <c r="E13" s="52">
        <v>6</v>
      </c>
      <c r="F13" s="52">
        <v>14</v>
      </c>
      <c r="G13" s="54">
        <v>42</v>
      </c>
      <c r="H13" s="54">
        <v>48</v>
      </c>
      <c r="I13" s="54">
        <f t="shared" si="0"/>
        <v>-6</v>
      </c>
      <c r="J13" s="51">
        <f t="shared" si="1"/>
        <v>36</v>
      </c>
    </row>
    <row r="14" spans="1:10" ht="15.5" x14ac:dyDescent="0.35">
      <c r="A14" s="52">
        <v>13</v>
      </c>
      <c r="B14" s="53" t="s">
        <v>81</v>
      </c>
      <c r="C14" s="52">
        <v>30</v>
      </c>
      <c r="D14" s="52">
        <v>8</v>
      </c>
      <c r="E14" s="52">
        <v>11</v>
      </c>
      <c r="F14" s="52">
        <v>11</v>
      </c>
      <c r="G14" s="54">
        <v>22</v>
      </c>
      <c r="H14" s="54">
        <v>36</v>
      </c>
      <c r="I14" s="54">
        <f t="shared" si="0"/>
        <v>-14</v>
      </c>
      <c r="J14" s="51">
        <f t="shared" si="1"/>
        <v>35</v>
      </c>
    </row>
    <row r="15" spans="1:10" ht="15.5" x14ac:dyDescent="0.35">
      <c r="A15" s="52">
        <v>14</v>
      </c>
      <c r="B15" s="53" t="s">
        <v>82</v>
      </c>
      <c r="C15" s="52">
        <v>30</v>
      </c>
      <c r="D15" s="52">
        <v>8</v>
      </c>
      <c r="E15" s="52">
        <v>10</v>
      </c>
      <c r="F15" s="52">
        <v>12</v>
      </c>
      <c r="G15" s="54">
        <v>31</v>
      </c>
      <c r="H15" s="54">
        <v>40</v>
      </c>
      <c r="I15" s="54">
        <f t="shared" si="0"/>
        <v>-9</v>
      </c>
      <c r="J15" s="51">
        <f t="shared" si="1"/>
        <v>34</v>
      </c>
    </row>
    <row r="16" spans="1:10" ht="21" customHeight="1" x14ac:dyDescent="0.35">
      <c r="A16" s="52">
        <v>15</v>
      </c>
      <c r="B16" s="53" t="s">
        <v>83</v>
      </c>
      <c r="C16" s="52">
        <v>30</v>
      </c>
      <c r="D16" s="52">
        <v>3</v>
      </c>
      <c r="E16" s="52">
        <v>13</v>
      </c>
      <c r="F16" s="52">
        <v>14</v>
      </c>
      <c r="G16" s="54">
        <v>22</v>
      </c>
      <c r="H16" s="54">
        <v>40</v>
      </c>
      <c r="I16" s="54">
        <f t="shared" si="0"/>
        <v>-18</v>
      </c>
      <c r="J16" s="51">
        <f t="shared" si="1"/>
        <v>22</v>
      </c>
    </row>
    <row r="17" spans="1:10" ht="15.5" x14ac:dyDescent="0.35">
      <c r="A17" s="52">
        <v>16</v>
      </c>
      <c r="B17" s="53" t="s">
        <v>84</v>
      </c>
      <c r="C17" s="52">
        <v>30</v>
      </c>
      <c r="D17" s="52">
        <v>1</v>
      </c>
      <c r="E17" s="52">
        <v>8</v>
      </c>
      <c r="F17" s="52">
        <v>21</v>
      </c>
      <c r="G17" s="54">
        <v>17</v>
      </c>
      <c r="H17" s="54">
        <v>56</v>
      </c>
      <c r="I17" s="54">
        <f t="shared" si="0"/>
        <v>-39</v>
      </c>
      <c r="J17" s="51">
        <f t="shared" si="1"/>
        <v>11</v>
      </c>
    </row>
  </sheetData>
  <conditionalFormatting sqref="D2:D17">
    <cfRule type="expression" priority="8">
      <formula>MAX($D$2:$D$17)</formula>
    </cfRule>
  </conditionalFormatting>
  <conditionalFormatting sqref="I2:I17">
    <cfRule type="top10" dxfId="0" priority="4" rank="3"/>
    <cfRule type="top10" dxfId="1" priority="3" bottom="1" rank="3"/>
    <cfRule type="cellIs" dxfId="2" priority="1" operator="equal">
      <formula>0</formula>
    </cfRule>
  </conditionalFormatting>
  <conditionalFormatting sqref="J2:J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{98BA74FC-DA56-4D76-819E-2CBC10AE604B}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DEBCCACF-F3F6-41AF-9E43-2FA6CB38B7E4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formula">
                <xm:f>MAX($D$2:$D$17)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D2:D17</xm:sqref>
        </x14:conditionalFormatting>
        <x14:conditionalFormatting xmlns:xm="http://schemas.microsoft.com/office/excel/2006/main">
          <x14:cfRule type="iconSet" priority="6" id="{81CBF0D8-6188-4CB1-8A62-CF8E1A657BF9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formula">
                <xm:f>MAX($E$2:$E$17)</xm:f>
              </x14:cfvo>
              <x14:cfIcon iconSet="NoIcons" iconId="0"/>
              <x14:cfIcon iconSet="NoIcons" iconId="0"/>
              <x14:cfIcon iconSet="3Symbols2" iconId="1"/>
            </x14:iconSet>
          </x14:cfRule>
          <xm:sqref>E2:E17</xm:sqref>
        </x14:conditionalFormatting>
        <x14:conditionalFormatting xmlns:xm="http://schemas.microsoft.com/office/excel/2006/main">
          <x14:cfRule type="iconSet" priority="5" id="{CE55B10F-5421-4A38-91B3-903DF81C3AEE}">
            <x14:iconSet iconSet="3Symbols2" custom="1">
              <x14:cfvo type="percent">
                <xm:f>0</xm:f>
              </x14:cfvo>
              <x14:cfvo type="percent">
                <xm:f>33</xm:f>
              </x14:cfvo>
              <x14:cfvo type="formula">
                <xm:f>MAX($F$2:$F$17)</xm:f>
              </x14:cfvo>
              <x14:cfIcon iconSet="NoIcons" iconId="0"/>
              <x14:cfIcon iconSet="NoIcons" iconId="0"/>
              <x14:cfIcon iconSet="3Symbols2" iconId="0"/>
            </x14:iconSet>
          </x14:cfRule>
          <xm:sqref>F2:F17</xm:sqref>
        </x14:conditionalFormatting>
        <x14:conditionalFormatting xmlns:xm="http://schemas.microsoft.com/office/excel/2006/main">
          <x14:cfRule type="dataBar" id="{98BA74FC-DA56-4D76-819E-2CBC10AE6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9045-8BA3-4428-8A93-A580ABC427B6}">
  <dimension ref="A1:O22"/>
  <sheetViews>
    <sheetView tabSelected="1" workbookViewId="0">
      <selection activeCell="A9" sqref="A9"/>
    </sheetView>
  </sheetViews>
  <sheetFormatPr defaultRowHeight="14.5" x14ac:dyDescent="0.35"/>
  <cols>
    <col min="4" max="4" width="15.7265625" customWidth="1"/>
    <col min="12" max="12" width="16.36328125" customWidth="1"/>
  </cols>
  <sheetData>
    <row r="1" spans="1:15" ht="15" thickBot="1" x14ac:dyDescent="0.4">
      <c r="D1" s="26" t="s">
        <v>94</v>
      </c>
      <c r="E1" s="26"/>
      <c r="F1" s="55" t="str">
        <f>_xlfn.IFS(MONTH(A3) = 9, ROMAN(1),MONTH(A3) = 10, ROMAN(1),MONTH(A3) = 11, ROMAN(1),MONTH(A3) = 12, ROMAN(2),MONTH(A3) = 1, ROMAN(2),MONTH(A3) = 2, ROMAN(2),MONTH(A3) = 3, ROMAN(3),MONTH(A3) = 4, ROMAN(3),MONTH(A3) = 5, ROMAN(3))</f>
        <v>I</v>
      </c>
      <c r="L1" s="26" t="s">
        <v>94</v>
      </c>
      <c r="M1" s="26"/>
      <c r="N1" s="56" t="str">
        <f>_xlfn.IFS(MONTH(I3) = 9, ROMAN(1),MONTH(I3) = 10, ROMAN(1),MONTH(I3) = 11, ROMAN(1),MONTH(I3) = 12, ROMAN(2),MONTH(I3) = 1, ROMAN(2),MONTH(I3) = 2, ROMAN(2),MONTH(I3) = 3, ROMAN(3),MONTH(I3) = 4, ROMAN(3),MONTH(I3) = 5, ROMAN(3))</f>
        <v>II</v>
      </c>
    </row>
    <row r="2" spans="1:15" ht="29" x14ac:dyDescent="0.35">
      <c r="A2" s="12" t="s">
        <v>95</v>
      </c>
      <c r="B2" s="58" t="s">
        <v>96</v>
      </c>
      <c r="C2" s="31" t="s">
        <v>97</v>
      </c>
      <c r="D2" s="31" t="s">
        <v>98</v>
      </c>
      <c r="E2" s="31" t="s">
        <v>99</v>
      </c>
      <c r="F2" s="31" t="s">
        <v>100</v>
      </c>
      <c r="G2" s="13" t="s">
        <v>101</v>
      </c>
      <c r="I2" s="12" t="s">
        <v>95</v>
      </c>
      <c r="J2" s="58" t="s">
        <v>96</v>
      </c>
      <c r="K2" s="31" t="s">
        <v>97</v>
      </c>
      <c r="L2" s="31" t="s">
        <v>98</v>
      </c>
      <c r="M2" s="31" t="s">
        <v>99</v>
      </c>
      <c r="N2" s="31" t="s">
        <v>100</v>
      </c>
      <c r="O2" s="13" t="s">
        <v>101</v>
      </c>
    </row>
    <row r="3" spans="1:15" x14ac:dyDescent="0.35">
      <c r="A3" s="59">
        <f>DATE(19,11,28)</f>
        <v>7272</v>
      </c>
      <c r="B3" s="57" t="s">
        <v>102</v>
      </c>
      <c r="C3" s="27">
        <v>1</v>
      </c>
      <c r="D3" s="27" t="s">
        <v>103</v>
      </c>
      <c r="E3" s="27"/>
      <c r="F3" s="27"/>
      <c r="G3" s="60"/>
      <c r="I3" s="59">
        <f>A17+1</f>
        <v>7275</v>
      </c>
      <c r="J3" s="57" t="s">
        <v>104</v>
      </c>
      <c r="K3" s="27">
        <v>1</v>
      </c>
      <c r="L3" s="27" t="s">
        <v>105</v>
      </c>
      <c r="M3" s="27"/>
      <c r="N3" s="27"/>
      <c r="O3" s="60"/>
    </row>
    <row r="4" spans="1:15" x14ac:dyDescent="0.35">
      <c r="A4" s="59"/>
      <c r="B4" s="57"/>
      <c r="C4" s="27">
        <v>2</v>
      </c>
      <c r="D4" s="27" t="s">
        <v>106</v>
      </c>
      <c r="E4" s="27"/>
      <c r="F4" s="27"/>
      <c r="G4" s="60"/>
      <c r="I4" s="59"/>
      <c r="J4" s="57"/>
      <c r="K4" s="27">
        <v>2</v>
      </c>
      <c r="L4" s="27" t="s">
        <v>106</v>
      </c>
      <c r="M4" s="27"/>
      <c r="N4" s="27"/>
      <c r="O4" s="60"/>
    </row>
    <row r="5" spans="1:15" x14ac:dyDescent="0.35">
      <c r="A5" s="59"/>
      <c r="B5" s="57"/>
      <c r="C5" s="27">
        <v>3</v>
      </c>
      <c r="D5" s="27" t="s">
        <v>107</v>
      </c>
      <c r="E5" s="27"/>
      <c r="F5" s="27"/>
      <c r="G5" s="60"/>
      <c r="I5" s="59"/>
      <c r="J5" s="57"/>
      <c r="K5" s="27">
        <v>3</v>
      </c>
      <c r="L5" s="27" t="s">
        <v>108</v>
      </c>
      <c r="M5" s="27"/>
      <c r="N5" s="27"/>
      <c r="O5" s="60"/>
    </row>
    <row r="6" spans="1:15" x14ac:dyDescent="0.35">
      <c r="A6" s="59"/>
      <c r="B6" s="57"/>
      <c r="C6" s="27">
        <v>4</v>
      </c>
      <c r="D6" s="27" t="s">
        <v>109</v>
      </c>
      <c r="E6" s="27"/>
      <c r="F6" s="27"/>
      <c r="G6" s="60"/>
      <c r="I6" s="59"/>
      <c r="J6" s="57"/>
      <c r="K6" s="27">
        <v>4</v>
      </c>
      <c r="L6" s="27" t="s">
        <v>109</v>
      </c>
      <c r="M6" s="27"/>
      <c r="N6" s="27"/>
      <c r="O6" s="60"/>
    </row>
    <row r="7" spans="1:15" x14ac:dyDescent="0.35">
      <c r="A7" s="59"/>
      <c r="B7" s="57"/>
      <c r="C7" s="27">
        <v>5</v>
      </c>
      <c r="D7" s="27" t="s">
        <v>110</v>
      </c>
      <c r="E7" s="27"/>
      <c r="F7" s="27"/>
      <c r="G7" s="60"/>
      <c r="I7" s="59"/>
      <c r="J7" s="57"/>
      <c r="K7" s="27">
        <v>5</v>
      </c>
      <c r="L7" s="27" t="s">
        <v>111</v>
      </c>
      <c r="M7" s="27"/>
      <c r="N7" s="27"/>
      <c r="O7" s="60"/>
    </row>
    <row r="8" spans="1:15" ht="15" thickBot="1" x14ac:dyDescent="0.4">
      <c r="A8" s="61"/>
      <c r="B8" s="62"/>
      <c r="C8" s="37">
        <v>6</v>
      </c>
      <c r="D8" s="37" t="s">
        <v>112</v>
      </c>
      <c r="E8" s="37"/>
      <c r="F8" s="37"/>
      <c r="G8" s="63"/>
      <c r="I8" s="61"/>
      <c r="J8" s="62"/>
      <c r="K8" s="37">
        <v>6</v>
      </c>
      <c r="L8" s="37" t="s">
        <v>113</v>
      </c>
      <c r="M8" s="37"/>
      <c r="N8" s="37"/>
      <c r="O8" s="63"/>
    </row>
    <row r="9" spans="1:15" ht="15" thickBot="1" x14ac:dyDescent="0.4"/>
    <row r="10" spans="1:15" x14ac:dyDescent="0.35">
      <c r="A10" s="64">
        <f>A3+1</f>
        <v>7273</v>
      </c>
      <c r="B10" s="65" t="s">
        <v>114</v>
      </c>
      <c r="C10" s="31">
        <v>1</v>
      </c>
      <c r="D10" s="31" t="s">
        <v>115</v>
      </c>
      <c r="E10" s="31"/>
      <c r="F10" s="31"/>
      <c r="G10" s="13"/>
      <c r="I10" s="64">
        <f>I3+1</f>
        <v>7276</v>
      </c>
      <c r="J10" s="65" t="s">
        <v>116</v>
      </c>
      <c r="K10" s="31">
        <v>1</v>
      </c>
      <c r="L10" s="31" t="s">
        <v>103</v>
      </c>
      <c r="M10" s="31"/>
      <c r="N10" s="31"/>
      <c r="O10" s="13"/>
    </row>
    <row r="11" spans="1:15" x14ac:dyDescent="0.35">
      <c r="A11" s="59"/>
      <c r="B11" s="57"/>
      <c r="C11" s="27">
        <v>2</v>
      </c>
      <c r="D11" s="27" t="s">
        <v>117</v>
      </c>
      <c r="E11" s="27"/>
      <c r="F11" s="27"/>
      <c r="G11" s="60"/>
      <c r="I11" s="59"/>
      <c r="J11" s="57"/>
      <c r="K11" s="27">
        <v>2</v>
      </c>
      <c r="L11" s="27" t="s">
        <v>109</v>
      </c>
      <c r="M11" s="27"/>
      <c r="N11" s="27"/>
      <c r="O11" s="60"/>
    </row>
    <row r="12" spans="1:15" x14ac:dyDescent="0.35">
      <c r="A12" s="59"/>
      <c r="B12" s="57"/>
      <c r="C12" s="27">
        <v>3</v>
      </c>
      <c r="D12" s="27" t="s">
        <v>105</v>
      </c>
      <c r="E12" s="27"/>
      <c r="F12" s="27"/>
      <c r="G12" s="60"/>
      <c r="I12" s="59"/>
      <c r="J12" s="57"/>
      <c r="K12" s="27">
        <v>3</v>
      </c>
      <c r="L12" s="27" t="s">
        <v>112</v>
      </c>
      <c r="M12" s="27"/>
      <c r="N12" s="27"/>
      <c r="O12" s="60"/>
    </row>
    <row r="13" spans="1:15" x14ac:dyDescent="0.35">
      <c r="A13" s="59"/>
      <c r="B13" s="57"/>
      <c r="C13" s="27">
        <v>4</v>
      </c>
      <c r="D13" s="27" t="s">
        <v>118</v>
      </c>
      <c r="E13" s="27"/>
      <c r="F13" s="27"/>
      <c r="G13" s="60"/>
      <c r="I13" s="59"/>
      <c r="J13" s="57"/>
      <c r="K13" s="27">
        <v>4</v>
      </c>
      <c r="L13" s="27" t="s">
        <v>115</v>
      </c>
      <c r="M13" s="27"/>
      <c r="N13" s="27"/>
      <c r="O13" s="60"/>
    </row>
    <row r="14" spans="1:15" x14ac:dyDescent="0.35">
      <c r="A14" s="59"/>
      <c r="B14" s="57"/>
      <c r="C14" s="27">
        <v>5</v>
      </c>
      <c r="D14" s="27" t="s">
        <v>108</v>
      </c>
      <c r="E14" s="27"/>
      <c r="F14" s="27"/>
      <c r="G14" s="60"/>
      <c r="I14" s="59"/>
      <c r="J14" s="57"/>
      <c r="K14" s="27">
        <v>5</v>
      </c>
      <c r="L14" s="27" t="s">
        <v>110</v>
      </c>
      <c r="M14" s="27"/>
      <c r="N14" s="27"/>
      <c r="O14" s="60"/>
    </row>
    <row r="15" spans="1:15" ht="15" thickBot="1" x14ac:dyDescent="0.4">
      <c r="A15" s="61"/>
      <c r="B15" s="62"/>
      <c r="C15" s="37">
        <v>6</v>
      </c>
      <c r="D15" s="37" t="s">
        <v>113</v>
      </c>
      <c r="E15" s="37"/>
      <c r="F15" s="37"/>
      <c r="G15" s="63"/>
      <c r="I15" s="61"/>
      <c r="J15" s="62"/>
      <c r="K15" s="37">
        <v>6</v>
      </c>
      <c r="L15" s="37"/>
      <c r="M15" s="37"/>
      <c r="N15" s="37"/>
      <c r="O15" s="63"/>
    </row>
    <row r="16" spans="1:15" ht="15" thickBot="1" x14ac:dyDescent="0.4"/>
    <row r="17" spans="1:15" x14ac:dyDescent="0.35">
      <c r="A17" s="64">
        <f>A10+1</f>
        <v>7274</v>
      </c>
      <c r="B17" s="65" t="s">
        <v>119</v>
      </c>
      <c r="C17" s="31">
        <v>1</v>
      </c>
      <c r="D17" s="31" t="s">
        <v>109</v>
      </c>
      <c r="E17" s="31"/>
      <c r="F17" s="31"/>
      <c r="G17" s="13"/>
      <c r="I17" s="64">
        <f>I10+1</f>
        <v>7277</v>
      </c>
      <c r="J17" s="65" t="s">
        <v>120</v>
      </c>
      <c r="K17" s="31">
        <v>1</v>
      </c>
      <c r="L17" s="31" t="s">
        <v>117</v>
      </c>
      <c r="M17" s="31"/>
      <c r="N17" s="31"/>
      <c r="O17" s="13"/>
    </row>
    <row r="18" spans="1:15" x14ac:dyDescent="0.35">
      <c r="A18" s="59"/>
      <c r="B18" s="57"/>
      <c r="C18" s="27">
        <v>2</v>
      </c>
      <c r="D18" s="27" t="s">
        <v>110</v>
      </c>
      <c r="E18" s="27"/>
      <c r="F18" s="27"/>
      <c r="G18" s="60"/>
      <c r="I18" s="59"/>
      <c r="J18" s="57"/>
      <c r="K18" s="27">
        <v>2</v>
      </c>
      <c r="L18" s="27" t="s">
        <v>118</v>
      </c>
      <c r="M18" s="27"/>
      <c r="N18" s="27"/>
      <c r="O18" s="60"/>
    </row>
    <row r="19" spans="1:15" x14ac:dyDescent="0.35">
      <c r="A19" s="59"/>
      <c r="B19" s="57"/>
      <c r="C19" s="27">
        <v>3</v>
      </c>
      <c r="D19" s="27" t="s">
        <v>107</v>
      </c>
      <c r="E19" s="27"/>
      <c r="F19" s="27"/>
      <c r="G19" s="60"/>
      <c r="I19" s="59"/>
      <c r="J19" s="57"/>
      <c r="K19" s="27">
        <v>3</v>
      </c>
      <c r="L19" s="27" t="s">
        <v>113</v>
      </c>
      <c r="M19" s="27"/>
      <c r="N19" s="27"/>
      <c r="O19" s="60"/>
    </row>
    <row r="20" spans="1:15" x14ac:dyDescent="0.35">
      <c r="A20" s="59"/>
      <c r="B20" s="57"/>
      <c r="C20" s="27">
        <v>4</v>
      </c>
      <c r="D20" s="27" t="s">
        <v>106</v>
      </c>
      <c r="E20" s="27"/>
      <c r="F20" s="27"/>
      <c r="G20" s="60"/>
      <c r="I20" s="59"/>
      <c r="J20" s="57"/>
      <c r="K20" s="27">
        <v>4</v>
      </c>
      <c r="L20" s="27"/>
      <c r="M20" s="27"/>
      <c r="N20" s="27"/>
      <c r="O20" s="60"/>
    </row>
    <row r="21" spans="1:15" x14ac:dyDescent="0.35">
      <c r="A21" s="59"/>
      <c r="B21" s="57"/>
      <c r="C21" s="27">
        <v>5</v>
      </c>
      <c r="D21" s="27" t="s">
        <v>121</v>
      </c>
      <c r="E21" s="27"/>
      <c r="F21" s="27"/>
      <c r="G21" s="60"/>
      <c r="I21" s="59"/>
      <c r="J21" s="57"/>
      <c r="K21" s="27">
        <v>5</v>
      </c>
      <c r="L21" s="27"/>
      <c r="M21" s="27"/>
      <c r="N21" s="27"/>
      <c r="O21" s="60"/>
    </row>
    <row r="22" spans="1:15" ht="15" thickBot="1" x14ac:dyDescent="0.4">
      <c r="A22" s="61"/>
      <c r="B22" s="62"/>
      <c r="C22" s="37">
        <v>6</v>
      </c>
      <c r="D22" s="37"/>
      <c r="E22" s="37"/>
      <c r="F22" s="37"/>
      <c r="G22" s="63"/>
      <c r="I22" s="61"/>
      <c r="J22" s="62"/>
      <c r="K22" s="37">
        <v>6</v>
      </c>
      <c r="L22" s="37"/>
      <c r="M22" s="37"/>
      <c r="N22" s="37"/>
      <c r="O22" s="63"/>
    </row>
  </sheetData>
  <mergeCells count="14">
    <mergeCell ref="A10:A15"/>
    <mergeCell ref="B10:B15"/>
    <mergeCell ref="I10:I15"/>
    <mergeCell ref="J10:J15"/>
    <mergeCell ref="A17:A22"/>
    <mergeCell ref="B17:B22"/>
    <mergeCell ref="I17:I22"/>
    <mergeCell ref="J17:J22"/>
    <mergeCell ref="D1:E1"/>
    <mergeCell ref="L1:M1"/>
    <mergeCell ref="A3:A8"/>
    <mergeCell ref="B3:B8"/>
    <mergeCell ref="I3:I8"/>
    <mergeCell ref="J3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Отчет-колонтитул</vt:lpstr>
      <vt:lpstr>Справочник - з.плата</vt:lpstr>
      <vt:lpstr>Расчет з.платы</vt:lpstr>
      <vt:lpstr>З.плата - диаграммы</vt:lpstr>
      <vt:lpstr>Турнир</vt:lpstr>
      <vt:lpstr>Дневник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Бахаруев Павел</dc:creator>
  <cp:lastModifiedBy>Бахаруев Павел</cp:lastModifiedBy>
  <dcterms:created xsi:type="dcterms:W3CDTF">2015-06-05T18:19:34Z</dcterms:created>
  <dcterms:modified xsi:type="dcterms:W3CDTF">2019-12-11T19:28:26Z</dcterms:modified>
</cp:coreProperties>
</file>