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Desktop\ИТМО\физон\обербек\"/>
    </mc:Choice>
  </mc:AlternateContent>
  <xr:revisionPtr revIDLastSave="0" documentId="13_ncr:1_{BDD8E183-6F33-4F81-BCA1-BF4C6899E27A}" xr6:coauthVersionLast="45" xr6:coauthVersionMax="45" xr10:uidLastSave="{00000000-0000-0000-0000-000000000000}"/>
  <bookViews>
    <workbookView xWindow="-110" yWindow="-110" windowWidth="19420" windowHeight="10420" tabRatio="703" activeTab="6" xr2:uid="{016623AC-6298-4680-9A04-3FD081B99C7A}"/>
  </bookViews>
  <sheets>
    <sheet name="Установка" sheetId="5" r:id="rId1"/>
    <sheet name="Время" sheetId="6" r:id="rId2"/>
    <sheet name="Среднее время" sheetId="1" r:id="rId3"/>
    <sheet name="Ускорение" sheetId="2" r:id="rId4"/>
    <sheet name="Угловое ускорение" sheetId="3" r:id="rId5"/>
    <sheet name="Момент силы" sheetId="4" r:id="rId6"/>
    <sheet name="I,R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8" l="1"/>
  <c r="B2" i="4" l="1"/>
  <c r="B2" i="3"/>
  <c r="D2" i="1"/>
  <c r="F4" i="8" l="1"/>
  <c r="F2" i="8"/>
  <c r="E4" i="8"/>
  <c r="G2" i="8"/>
  <c r="C2" i="8"/>
  <c r="D2" i="8"/>
  <c r="E2" i="8"/>
  <c r="B2" i="8"/>
  <c r="C3" i="8" l="1"/>
  <c r="D3" i="8"/>
  <c r="E3" i="8"/>
  <c r="F3" i="8"/>
  <c r="G3" i="8"/>
  <c r="B3" i="8"/>
  <c r="C2" i="1"/>
  <c r="C2" i="2" s="1"/>
  <c r="D2" i="2"/>
  <c r="E2" i="1"/>
  <c r="E2" i="2" s="1"/>
  <c r="E2" i="3" s="1"/>
  <c r="F2" i="1"/>
  <c r="F2" i="2" s="1"/>
  <c r="G2" i="1"/>
  <c r="G2" i="2" s="1"/>
  <c r="C3" i="1"/>
  <c r="C3" i="2" s="1"/>
  <c r="D3" i="1"/>
  <c r="E3" i="1"/>
  <c r="E3" i="2" s="1"/>
  <c r="E3" i="3" s="1"/>
  <c r="F3" i="1"/>
  <c r="F3" i="2" s="1"/>
  <c r="G3" i="1"/>
  <c r="G3" i="2" s="1"/>
  <c r="G3" i="3" s="1"/>
  <c r="C4" i="1"/>
  <c r="C4" i="2" s="1"/>
  <c r="D4" i="1"/>
  <c r="D4" i="2" s="1"/>
  <c r="E4" i="1"/>
  <c r="E4" i="2" s="1"/>
  <c r="E4" i="3" s="1"/>
  <c r="F4" i="1"/>
  <c r="G4" i="1"/>
  <c r="C5" i="1"/>
  <c r="C5" i="2" s="1"/>
  <c r="C5" i="3" s="1"/>
  <c r="D5" i="1"/>
  <c r="D5" i="2" s="1"/>
  <c r="E5" i="1"/>
  <c r="E5" i="2" s="1"/>
  <c r="E5" i="3" s="1"/>
  <c r="F5" i="1"/>
  <c r="F5" i="2" s="1"/>
  <c r="G5" i="1"/>
  <c r="G5" i="2" s="1"/>
  <c r="G5" i="3" s="1"/>
  <c r="B5" i="1"/>
  <c r="B5" i="2" s="1"/>
  <c r="B4" i="1"/>
  <c r="B3" i="1"/>
  <c r="B2" i="1"/>
  <c r="B2" i="2" s="1"/>
  <c r="C5" i="5"/>
  <c r="C6" i="5"/>
  <c r="C7" i="5"/>
  <c r="C4" i="5"/>
  <c r="B7" i="5"/>
  <c r="B6" i="5"/>
  <c r="B5" i="5"/>
  <c r="B4" i="5"/>
  <c r="C2" i="4" l="1"/>
  <c r="D2" i="4"/>
  <c r="E2" i="4"/>
  <c r="F2" i="4"/>
  <c r="G2" i="4"/>
  <c r="C3" i="4"/>
  <c r="E3" i="4"/>
  <c r="F3" i="4"/>
  <c r="G3" i="4"/>
  <c r="C4" i="4"/>
  <c r="D4" i="4"/>
  <c r="E4" i="4"/>
  <c r="B5" i="4"/>
  <c r="C5" i="4"/>
  <c r="D5" i="4"/>
  <c r="E5" i="4"/>
  <c r="F5" i="4"/>
  <c r="G5" i="4"/>
  <c r="G4" i="8" s="1"/>
  <c r="B3" i="2"/>
  <c r="B4" i="2"/>
  <c r="G4" i="2"/>
  <c r="F4" i="2"/>
  <c r="D3" i="2"/>
  <c r="C4" i="3"/>
  <c r="D4" i="3"/>
  <c r="F5" i="3"/>
  <c r="B5" i="3"/>
  <c r="D5" i="3"/>
  <c r="F3" i="3"/>
  <c r="C3" i="3"/>
  <c r="F2" i="3"/>
  <c r="D2" i="3"/>
  <c r="C2" i="3"/>
  <c r="G2" i="3"/>
  <c r="D3" i="4" l="1"/>
  <c r="D3" i="3"/>
  <c r="F4" i="4"/>
  <c r="F4" i="3"/>
  <c r="G4" i="4"/>
  <c r="G4" i="3"/>
  <c r="B4" i="4"/>
  <c r="B4" i="3"/>
  <c r="B3" i="4"/>
  <c r="B3" i="3"/>
  <c r="D4" i="8"/>
  <c r="C4" i="8"/>
</calcChain>
</file>

<file path=xl/sharedStrings.xml><?xml version="1.0" encoding="utf-8"?>
<sst xmlns="http://schemas.openxmlformats.org/spreadsheetml/2006/main" count="71" uniqueCount="27">
  <si>
    <t>Величина</t>
  </si>
  <si>
    <t>Значение</t>
  </si>
  <si>
    <t>Погрешность</t>
  </si>
  <si>
    <t>m</t>
  </si>
  <si>
    <t>m каретки</t>
  </si>
  <si>
    <t>m1</t>
  </si>
  <si>
    <t>m2</t>
  </si>
  <si>
    <t>m3</t>
  </si>
  <si>
    <t>m4</t>
  </si>
  <si>
    <t>m груза</t>
  </si>
  <si>
    <t>l1</t>
  </si>
  <si>
    <t>l0</t>
  </si>
  <si>
    <t>b</t>
  </si>
  <si>
    <t>d ступицы</t>
  </si>
  <si>
    <t>d груза</t>
  </si>
  <si>
    <t>g</t>
  </si>
  <si>
    <t>h</t>
  </si>
  <si>
    <t>1.риска</t>
  </si>
  <si>
    <t>2.риска</t>
  </si>
  <si>
    <t>3.риска</t>
  </si>
  <si>
    <t>4.риска</t>
  </si>
  <si>
    <t>5.риска</t>
  </si>
  <si>
    <t>6.риска</t>
  </si>
  <si>
    <t>n риски</t>
  </si>
  <si>
    <t>R</t>
  </si>
  <si>
    <t>R^2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</si>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</sst>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3" xfId="0" applyFill="1" applyBorder="1"/>
    <xf numFmtId="164" fontId="0" fillId="3" borderId="3" xfId="0" applyNumberFormat="1" applyFill="1" applyBorder="1"/>
    <xf numFmtId="0" fontId="0" fillId="3" borderId="5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15" xfId="0" applyBorder="1"/>
    <xf numFmtId="2" fontId="0" fillId="5" borderId="13" xfId="0" applyNumberFormat="1" applyFill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5" borderId="4" xfId="0" applyNumberFormat="1" applyFill="1" applyBorder="1"/>
    <xf numFmtId="2" fontId="0" fillId="5" borderId="1" xfId="0" applyNumberFormat="1" applyFill="1" applyBorder="1"/>
    <xf numFmtId="2" fontId="0" fillId="5" borderId="10" xfId="0" applyNumberFormat="1" applyFill="1" applyBorder="1"/>
    <xf numFmtId="2" fontId="0" fillId="5" borderId="14" xfId="0" applyNumberFormat="1" applyFill="1" applyBorder="1"/>
    <xf numFmtId="2" fontId="0" fillId="5" borderId="11" xfId="0" applyNumberFormat="1" applyFill="1" applyBorder="1"/>
    <xf numFmtId="2" fontId="0" fillId="5" borderId="12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2" fontId="0" fillId="6" borderId="1" xfId="0" applyNumberFormat="1" applyFill="1" applyBorder="1"/>
    <xf numFmtId="164" fontId="0" fillId="6" borderId="5" xfId="0" applyNumberFormat="1" applyFill="1" applyBorder="1"/>
    <xf numFmtId="164" fontId="0" fillId="6" borderId="4" xfId="0" applyNumberFormat="1" applyFill="1" applyBorder="1"/>
    <xf numFmtId="0" fontId="0" fillId="2" borderId="7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9" xfId="0" applyFill="1" applyBorder="1"/>
    <xf numFmtId="0" fontId="0" fillId="2" borderId="17" xfId="0" applyFill="1" applyBorder="1"/>
    <xf numFmtId="0" fontId="0" fillId="2" borderId="18" xfId="0" applyFill="1" applyBorder="1"/>
    <xf numFmtId="164" fontId="0" fillId="4" borderId="14" xfId="0" applyNumberFormat="1" applyFill="1" applyBorder="1"/>
    <xf numFmtId="164" fontId="0" fillId="6" borderId="23" xfId="0" applyNumberFormat="1" applyFill="1" applyBorder="1"/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9338-B536-4631-A98A-5FEA56425274}">
  <dimension ref="A1:C15"/>
  <sheetViews>
    <sheetView workbookViewId="0">
      <selection activeCell="D8" sqref="D8"/>
    </sheetView>
  </sheetViews>
  <sheetFormatPr defaultRowHeight="14.5" x14ac:dyDescent="0.35"/>
  <cols>
    <col min="1" max="1" width="9.7265625" bestFit="1" customWidth="1"/>
    <col min="2" max="2" width="9.26953125" bestFit="1" customWidth="1"/>
    <col min="3" max="3" width="12.2695312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4">
        <v>0.22</v>
      </c>
      <c r="C2" s="4">
        <v>5.0000000000000001E-4</v>
      </c>
    </row>
    <row r="3" spans="1:3" x14ac:dyDescent="0.35">
      <c r="A3" s="3" t="s">
        <v>4</v>
      </c>
      <c r="B3" s="4">
        <v>4.7E-2</v>
      </c>
      <c r="C3" s="4">
        <v>5.0000000000000001E-4</v>
      </c>
    </row>
    <row r="4" spans="1:3" x14ac:dyDescent="0.35">
      <c r="A4" s="21" t="s">
        <v>5</v>
      </c>
      <c r="B4" s="22">
        <f>B3+B2</f>
        <v>0.26700000000000002</v>
      </c>
      <c r="C4" s="22">
        <f>SQRT(C$2*C$2+C$3*C$3)</f>
        <v>7.0710678118654751E-4</v>
      </c>
    </row>
    <row r="5" spans="1:3" x14ac:dyDescent="0.35">
      <c r="A5" s="21" t="s">
        <v>6</v>
      </c>
      <c r="B5" s="22">
        <f>B3+2*B2</f>
        <v>0.48699999999999999</v>
      </c>
      <c r="C5" s="22">
        <f t="shared" ref="C5:C7" si="0">SQRT(C$2*C$2+C$3*C$3)</f>
        <v>7.0710678118654751E-4</v>
      </c>
    </row>
    <row r="6" spans="1:3" x14ac:dyDescent="0.35">
      <c r="A6" s="21" t="s">
        <v>7</v>
      </c>
      <c r="B6" s="22">
        <f>B3+3*B2</f>
        <v>0.70700000000000007</v>
      </c>
      <c r="C6" s="22">
        <f t="shared" si="0"/>
        <v>7.0710678118654751E-4</v>
      </c>
    </row>
    <row r="7" spans="1:3" x14ac:dyDescent="0.35">
      <c r="A7" s="21" t="s">
        <v>8</v>
      </c>
      <c r="B7" s="22">
        <f>B3+4*B2</f>
        <v>0.92700000000000005</v>
      </c>
      <c r="C7" s="22">
        <f t="shared" si="0"/>
        <v>7.0710678118654751E-4</v>
      </c>
    </row>
    <row r="8" spans="1:3" x14ac:dyDescent="0.35">
      <c r="A8" s="3" t="s">
        <v>9</v>
      </c>
      <c r="B8" s="4">
        <v>0.40799999999999997</v>
      </c>
      <c r="C8" s="4">
        <v>5.0000000000000001E-4</v>
      </c>
    </row>
    <row r="9" spans="1:3" x14ac:dyDescent="0.35">
      <c r="A9" s="3" t="s">
        <v>10</v>
      </c>
      <c r="B9" s="4">
        <v>5.7000000000000002E-2</v>
      </c>
      <c r="C9" s="4">
        <v>5.0000000000000001E-4</v>
      </c>
    </row>
    <row r="10" spans="1:3" x14ac:dyDescent="0.35">
      <c r="A10" s="3" t="s">
        <v>11</v>
      </c>
      <c r="B10" s="4">
        <v>2.5000000000000001E-2</v>
      </c>
      <c r="C10" s="4">
        <v>2.0000000000000001E-4</v>
      </c>
    </row>
    <row r="11" spans="1:3" x14ac:dyDescent="0.35">
      <c r="A11" s="3" t="s">
        <v>12</v>
      </c>
      <c r="B11" s="4">
        <v>0.04</v>
      </c>
      <c r="C11" s="4">
        <v>5.0000000000000001E-4</v>
      </c>
    </row>
    <row r="12" spans="1:3" x14ac:dyDescent="0.35">
      <c r="A12" s="3" t="s">
        <v>13</v>
      </c>
      <c r="B12" s="4">
        <v>4.5999999999999999E-2</v>
      </c>
      <c r="C12" s="4">
        <v>5.0000000000000001E-4</v>
      </c>
    </row>
    <row r="13" spans="1:3" x14ac:dyDescent="0.35">
      <c r="A13" s="3" t="s">
        <v>14</v>
      </c>
      <c r="B13" s="4">
        <v>0.04</v>
      </c>
      <c r="C13" s="4">
        <v>5.0000000000000001E-4</v>
      </c>
    </row>
    <row r="14" spans="1:3" x14ac:dyDescent="0.35">
      <c r="A14" s="8" t="s">
        <v>15</v>
      </c>
      <c r="B14" s="8">
        <v>9.81</v>
      </c>
      <c r="C14" s="8"/>
    </row>
    <row r="15" spans="1:3" x14ac:dyDescent="0.35">
      <c r="A15" s="5" t="s">
        <v>16</v>
      </c>
      <c r="B15" s="6">
        <v>0.7</v>
      </c>
      <c r="C15" s="7">
        <v>5.0000000000000001E-4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6CF2-8BE2-494B-8386-FCF803947357}">
  <dimension ref="A1:G13"/>
  <sheetViews>
    <sheetView workbookViewId="0">
      <selection activeCell="B11" sqref="B11:G13"/>
    </sheetView>
  </sheetViews>
  <sheetFormatPr defaultRowHeight="14.5" x14ac:dyDescent="0.35"/>
  <sheetData>
    <row r="1" spans="1:7" ht="15" thickBot="1" x14ac:dyDescent="0.4">
      <c r="A1" s="11"/>
      <c r="B1" s="10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</row>
    <row r="2" spans="1:7" x14ac:dyDescent="0.35">
      <c r="A2" s="35" t="s">
        <v>5</v>
      </c>
      <c r="B2" s="12">
        <v>4.53</v>
      </c>
      <c r="C2" s="13">
        <v>4.84</v>
      </c>
      <c r="D2" s="13">
        <v>5.5</v>
      </c>
      <c r="E2" s="13">
        <v>7.8</v>
      </c>
      <c r="F2" s="13">
        <v>8.48</v>
      </c>
      <c r="G2" s="14">
        <v>8.98</v>
      </c>
    </row>
    <row r="3" spans="1:7" x14ac:dyDescent="0.35">
      <c r="A3" s="36"/>
      <c r="B3" s="15">
        <v>4.1900000000000004</v>
      </c>
      <c r="C3" s="16">
        <v>4.5199999999999996</v>
      </c>
      <c r="D3" s="16">
        <v>5.52</v>
      </c>
      <c r="E3" s="16">
        <v>8.3800000000000008</v>
      </c>
      <c r="F3" s="16">
        <v>8.3800000000000008</v>
      </c>
      <c r="G3" s="17">
        <v>9.94</v>
      </c>
    </row>
    <row r="4" spans="1:7" ht="15" thickBot="1" x14ac:dyDescent="0.4">
      <c r="A4" s="37"/>
      <c r="B4" s="18">
        <v>4.34</v>
      </c>
      <c r="C4" s="19">
        <v>4.45</v>
      </c>
      <c r="D4" s="19">
        <v>5.3</v>
      </c>
      <c r="E4" s="19">
        <v>8.0500000000000007</v>
      </c>
      <c r="F4" s="19">
        <v>8.6999999999999993</v>
      </c>
      <c r="G4" s="20">
        <v>9.3000000000000007</v>
      </c>
    </row>
    <row r="5" spans="1:7" x14ac:dyDescent="0.35">
      <c r="A5" s="35" t="s">
        <v>6</v>
      </c>
      <c r="B5" s="12">
        <v>3.02</v>
      </c>
      <c r="C5" s="13">
        <v>3.67</v>
      </c>
      <c r="D5" s="13">
        <v>4.53</v>
      </c>
      <c r="E5" s="13">
        <v>5.43</v>
      </c>
      <c r="F5" s="13">
        <v>6.24</v>
      </c>
      <c r="G5" s="14">
        <v>6.57</v>
      </c>
    </row>
    <row r="6" spans="1:7" x14ac:dyDescent="0.35">
      <c r="A6" s="36"/>
      <c r="B6" s="15">
        <v>3.15</v>
      </c>
      <c r="C6" s="16">
        <v>3.84</v>
      </c>
      <c r="D6" s="16">
        <v>4.21</v>
      </c>
      <c r="E6" s="16">
        <v>5.51</v>
      </c>
      <c r="F6" s="16">
        <v>6.7</v>
      </c>
      <c r="G6" s="17">
        <v>6.87</v>
      </c>
    </row>
    <row r="7" spans="1:7" ht="15" thickBot="1" x14ac:dyDescent="0.4">
      <c r="A7" s="37"/>
      <c r="B7" s="18">
        <v>3.03</v>
      </c>
      <c r="C7" s="19">
        <v>3.74</v>
      </c>
      <c r="D7" s="19">
        <v>4.32</v>
      </c>
      <c r="E7" s="19">
        <v>5.36</v>
      </c>
      <c r="F7" s="19">
        <v>6.22</v>
      </c>
      <c r="G7" s="20">
        <v>6.72</v>
      </c>
    </row>
    <row r="8" spans="1:7" x14ac:dyDescent="0.35">
      <c r="A8" s="35" t="s">
        <v>7</v>
      </c>
      <c r="B8" s="12">
        <v>2.76</v>
      </c>
      <c r="C8" s="13">
        <v>3.29</v>
      </c>
      <c r="D8" s="13">
        <v>3.8</v>
      </c>
      <c r="E8" s="13">
        <v>4.32</v>
      </c>
      <c r="F8" s="13">
        <v>5.04</v>
      </c>
      <c r="G8" s="14">
        <v>5.5</v>
      </c>
    </row>
    <row r="9" spans="1:7" x14ac:dyDescent="0.35">
      <c r="A9" s="36"/>
      <c r="B9" s="15">
        <v>2.83</v>
      </c>
      <c r="C9" s="16">
        <v>3.22</v>
      </c>
      <c r="D9" s="16">
        <v>3.81</v>
      </c>
      <c r="E9" s="16">
        <v>4.43</v>
      </c>
      <c r="F9" s="16">
        <v>4.87</v>
      </c>
      <c r="G9" s="17">
        <v>5.83</v>
      </c>
    </row>
    <row r="10" spans="1:7" ht="15" thickBot="1" x14ac:dyDescent="0.4">
      <c r="A10" s="37"/>
      <c r="B10" s="18">
        <v>2.75</v>
      </c>
      <c r="C10" s="19">
        <v>3.22</v>
      </c>
      <c r="D10" s="19">
        <v>4.1399999999999997</v>
      </c>
      <c r="E10" s="19">
        <v>4.33</v>
      </c>
      <c r="F10" s="19">
        <v>4.92</v>
      </c>
      <c r="G10" s="20">
        <v>5.58</v>
      </c>
    </row>
    <row r="11" spans="1:7" x14ac:dyDescent="0.35">
      <c r="A11" s="35" t="s">
        <v>8</v>
      </c>
      <c r="B11" s="12">
        <v>2.4500000000000002</v>
      </c>
      <c r="C11" s="13">
        <v>2.89</v>
      </c>
      <c r="D11" s="13">
        <v>3.3</v>
      </c>
      <c r="E11" s="13">
        <v>3.86</v>
      </c>
      <c r="F11" s="13">
        <v>4.2699999999999996</v>
      </c>
      <c r="G11" s="14">
        <v>5.12</v>
      </c>
    </row>
    <row r="12" spans="1:7" x14ac:dyDescent="0.35">
      <c r="A12" s="36"/>
      <c r="B12" s="15">
        <v>2.25</v>
      </c>
      <c r="C12" s="16">
        <v>2.69</v>
      </c>
      <c r="D12" s="16">
        <v>3.48</v>
      </c>
      <c r="E12" s="16">
        <v>3.61</v>
      </c>
      <c r="F12" s="16">
        <v>4.33</v>
      </c>
      <c r="G12" s="17">
        <v>4.79</v>
      </c>
    </row>
    <row r="13" spans="1:7" ht="15" thickBot="1" x14ac:dyDescent="0.4">
      <c r="A13" s="37"/>
      <c r="B13" s="18">
        <v>2.44</v>
      </c>
      <c r="C13" s="19">
        <v>2.77</v>
      </c>
      <c r="D13" s="19">
        <v>3.35</v>
      </c>
      <c r="E13" s="19">
        <v>3.95</v>
      </c>
      <c r="F13" s="19">
        <v>4.2699999999999996</v>
      </c>
      <c r="G13" s="20">
        <v>4.66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F9A2-A0EF-474A-B6C3-37D9B42A63B4}">
  <dimension ref="A1:G5"/>
  <sheetViews>
    <sheetView workbookViewId="0">
      <selection activeCell="D5" sqref="D5"/>
    </sheetView>
  </sheetViews>
  <sheetFormatPr defaultRowHeight="14.5" x14ac:dyDescent="0.35"/>
  <cols>
    <col min="1" max="1" width="3.54296875" bestFit="1" customWidth="1"/>
  </cols>
  <sheetData>
    <row r="1" spans="1:7" x14ac:dyDescent="0.35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x14ac:dyDescent="0.35">
      <c r="A2" s="2" t="s">
        <v>5</v>
      </c>
      <c r="B2" s="23">
        <f>AVERAGE(Время!B2:B4)</f>
        <v>4.3533333333333335</v>
      </c>
      <c r="C2" s="23">
        <f>AVERAGE(Время!C2:C4)</f>
        <v>4.6033333333333326</v>
      </c>
      <c r="D2" s="23">
        <f>AVERAGE(Время!D2:D4)</f>
        <v>5.44</v>
      </c>
      <c r="E2" s="23">
        <f>AVERAGE(Время!E2:E4)</f>
        <v>8.0766666666666662</v>
      </c>
      <c r="F2" s="23">
        <f>AVERAGE(Время!F2:F4)</f>
        <v>8.52</v>
      </c>
      <c r="G2" s="23">
        <f>AVERAGE(Время!G2:G4)</f>
        <v>9.4066666666666681</v>
      </c>
    </row>
    <row r="3" spans="1:7" x14ac:dyDescent="0.35">
      <c r="A3" s="2" t="s">
        <v>6</v>
      </c>
      <c r="B3" s="23">
        <f>AVERAGE(Время!B5:B7)</f>
        <v>3.0666666666666664</v>
      </c>
      <c r="C3" s="23">
        <f>AVERAGE(Время!C5:C7)</f>
        <v>3.75</v>
      </c>
      <c r="D3" s="23">
        <f>AVERAGE(Время!D5:D7)</f>
        <v>4.3533333333333335</v>
      </c>
      <c r="E3" s="23">
        <f>AVERAGE(Время!E5:E7)</f>
        <v>5.4333333333333336</v>
      </c>
      <c r="F3" s="23">
        <f>AVERAGE(Время!F5:F7)</f>
        <v>6.3866666666666667</v>
      </c>
      <c r="G3" s="23">
        <f>AVERAGE(Время!G5:G7)</f>
        <v>6.72</v>
      </c>
    </row>
    <row r="4" spans="1:7" x14ac:dyDescent="0.35">
      <c r="A4" s="2" t="s">
        <v>7</v>
      </c>
      <c r="B4" s="23">
        <f>AVERAGE(Время!B8:B10)</f>
        <v>2.78</v>
      </c>
      <c r="C4" s="23">
        <f>AVERAGE(Время!C8:C10)</f>
        <v>3.2433333333333336</v>
      </c>
      <c r="D4" s="23">
        <f>AVERAGE(Время!D8:D10)</f>
        <v>3.9166666666666665</v>
      </c>
      <c r="E4" s="23">
        <f>AVERAGE(Время!E8:E10)</f>
        <v>4.3600000000000003</v>
      </c>
      <c r="F4" s="23">
        <f>AVERAGE(Время!F8:F10)</f>
        <v>4.9433333333333334</v>
      </c>
      <c r="G4" s="23">
        <f>AVERAGE(Время!G8:G10)</f>
        <v>5.6366666666666667</v>
      </c>
    </row>
    <row r="5" spans="1:7" x14ac:dyDescent="0.35">
      <c r="A5" s="2" t="s">
        <v>8</v>
      </c>
      <c r="B5" s="23">
        <f>AVERAGE(Время!B11:B13)</f>
        <v>2.3800000000000003</v>
      </c>
      <c r="C5" s="23">
        <f>AVERAGE(Время!C11:C13)</f>
        <v>2.7833333333333332</v>
      </c>
      <c r="D5" s="23">
        <f>AVERAGE(Время!D11:D13)</f>
        <v>3.3766666666666665</v>
      </c>
      <c r="E5" s="23">
        <f>AVERAGE(Время!E11:E13)</f>
        <v>3.8066666666666666</v>
      </c>
      <c r="F5" s="23">
        <f>AVERAGE(Время!F11:F13)</f>
        <v>4.29</v>
      </c>
      <c r="G5" s="23">
        <f>AVERAGE(Время!G11:G13)</f>
        <v>4.8566666666666665</v>
      </c>
    </row>
  </sheetData>
  <pageMargins left="0.7" right="0.7" top="0.75" bottom="0.75" header="0.3" footer="0.3"/>
  <ignoredErrors>
    <ignoredError sqref="B3:G5 B2:C2 E2:G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2FE2-E301-4910-98C7-F88FC037557E}">
  <dimension ref="A1:G5"/>
  <sheetViews>
    <sheetView workbookViewId="0">
      <selection activeCell="E11" sqref="E11"/>
    </sheetView>
  </sheetViews>
  <sheetFormatPr defaultRowHeight="14.5" x14ac:dyDescent="0.35"/>
  <cols>
    <col min="1" max="1" width="3.54296875" bestFit="1" customWidth="1"/>
    <col min="2" max="2" width="8.81640625" customWidth="1"/>
  </cols>
  <sheetData>
    <row r="1" spans="1:7" x14ac:dyDescent="0.35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x14ac:dyDescent="0.35">
      <c r="A2" s="2" t="s">
        <v>5</v>
      </c>
      <c r="B2" s="22">
        <f>2*Установка!$B$15/'Среднее время'!B2/'Среднее время'!B2</f>
        <v>7.387273720770432E-2</v>
      </c>
      <c r="C2" s="22">
        <f>2*Установка!$B$15/'Среднее время'!C2/'Среднее время'!C2</f>
        <v>6.6066787229814392E-2</v>
      </c>
      <c r="D2" s="22">
        <f>2*Установка!$B$15/'Среднее время'!D2/'Среднее время'!D2</f>
        <v>4.7307525951557086E-2</v>
      </c>
      <c r="E2" s="22">
        <f>2*Установка!$B$15/'Среднее время'!E2/'Среднее время'!E2</f>
        <v>2.1461680085042761E-2</v>
      </c>
      <c r="F2" s="22">
        <f>2*Установка!$B$15/'Среднее время'!F2/'Среднее время'!F2</f>
        <v>1.9286296810597545E-2</v>
      </c>
      <c r="G2" s="22">
        <f>2*Установка!$B$15/'Среднее время'!G2/'Среднее время'!G2</f>
        <v>1.5821823166263248E-2</v>
      </c>
    </row>
    <row r="3" spans="1:7" x14ac:dyDescent="0.35">
      <c r="A3" s="2" t="s">
        <v>6</v>
      </c>
      <c r="B3" s="22">
        <f>2*Установка!$B$15/'Среднее время'!B3/'Среднее время'!B3</f>
        <v>0.14886578449905485</v>
      </c>
      <c r="C3" s="22">
        <f>2*Установка!$B$15/'Среднее время'!C3/'Среднее время'!C3</f>
        <v>9.955555555555555E-2</v>
      </c>
      <c r="D3" s="22">
        <f>2*Установка!$B$15/'Среднее время'!D3/'Среднее время'!D3</f>
        <v>7.387273720770432E-2</v>
      </c>
      <c r="E3" s="22">
        <f>2*Установка!$B$15/'Среднее время'!E3/'Среднее время'!E3</f>
        <v>4.7423689261921781E-2</v>
      </c>
      <c r="F3" s="22">
        <f>2*Установка!$B$15/'Среднее время'!F3/'Среднее время'!F3</f>
        <v>3.4322549152069594E-2</v>
      </c>
      <c r="G3" s="22">
        <f>2*Установка!$B$15/'Среднее время'!G3/'Среднее время'!G3</f>
        <v>3.1001984126984124E-2</v>
      </c>
    </row>
    <row r="4" spans="1:7" x14ac:dyDescent="0.35">
      <c r="A4" s="2" t="s">
        <v>7</v>
      </c>
      <c r="B4" s="22">
        <f>2*Установка!$B$15/'Среднее время'!B4/'Среднее время'!B4</f>
        <v>0.18115004399358212</v>
      </c>
      <c r="C4" s="22">
        <f>2*Установка!$B$15/'Среднее время'!C4/'Среднее время'!C4</f>
        <v>0.13308982824018273</v>
      </c>
      <c r="D4" s="22">
        <f>2*Установка!$B$15/'Среднее время'!D4/'Среднее время'!D4</f>
        <v>9.1263014938886375E-2</v>
      </c>
      <c r="E4" s="22">
        <f>2*Установка!$B$15/'Среднее время'!E4/'Среднее время'!E4</f>
        <v>7.3646999410823991E-2</v>
      </c>
      <c r="F4" s="22">
        <f>2*Установка!$B$15/'Среднее время'!F4/'Среднее время'!F4</f>
        <v>5.729124276072857E-2</v>
      </c>
      <c r="G4" s="22">
        <f>2*Установка!$B$15/'Среднее время'!G4/'Среднее время'!G4</f>
        <v>4.4063940274476382E-2</v>
      </c>
    </row>
    <row r="5" spans="1:7" x14ac:dyDescent="0.35">
      <c r="A5" s="2" t="s">
        <v>8</v>
      </c>
      <c r="B5" s="22">
        <f>2*Установка!$B$15/'Среднее время'!B5/'Среднее время'!B5</f>
        <v>0.24715768660405332</v>
      </c>
      <c r="C5" s="22">
        <f>2*Установка!$B$15/'Среднее время'!C5/'Среднее время'!C5</f>
        <v>0.18071641148840045</v>
      </c>
      <c r="D5" s="22">
        <f>2*Установка!$B$15/'Среднее время'!D5/'Среднее время'!D5</f>
        <v>0.12278679242892741</v>
      </c>
      <c r="E5" s="22">
        <f>2*Установка!$B$15/'Среднее время'!E5/'Среднее время'!E5</f>
        <v>9.661361607895938E-2</v>
      </c>
      <c r="F5" s="22">
        <f>2*Установка!$B$15/'Среднее время'!F5/'Среднее время'!F5</f>
        <v>7.6070006139936211E-2</v>
      </c>
      <c r="G5" s="22">
        <f>2*Установка!$B$15/'Среднее время'!G5/'Среднее время'!G5</f>
        <v>5.9354198061190404E-2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068E-9031-4637-83D2-4E7166BD539A}">
  <dimension ref="A1:G5"/>
  <sheetViews>
    <sheetView workbookViewId="0">
      <selection activeCell="B3" sqref="B3"/>
    </sheetView>
  </sheetViews>
  <sheetFormatPr defaultRowHeight="14.5" x14ac:dyDescent="0.35"/>
  <cols>
    <col min="1" max="1" width="3.54296875" bestFit="1" customWidth="1"/>
  </cols>
  <sheetData>
    <row r="1" spans="1:7" x14ac:dyDescent="0.35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x14ac:dyDescent="0.35">
      <c r="A2" s="2" t="s">
        <v>5</v>
      </c>
      <c r="B2" s="23">
        <f>2*Ускорение!B2/Установка!$B$12</f>
        <v>3.2118581394654053</v>
      </c>
      <c r="C2" s="23">
        <f>2*Ускорение!C2/Установка!$B$12</f>
        <v>2.8724690099919301</v>
      </c>
      <c r="D2" s="23">
        <f>2*Ускорение!D2/Установка!$B$12</f>
        <v>2.0568489544155257</v>
      </c>
      <c r="E2" s="23">
        <f>2*Ускорение!E2/Установка!$B$12</f>
        <v>0.93311652543664181</v>
      </c>
      <c r="F2" s="23">
        <f>2*Ускорение!F2/Установка!$B$12</f>
        <v>0.83853464393902377</v>
      </c>
      <c r="G2" s="23">
        <f>2*Ускорение!G2/Установка!$B$12</f>
        <v>0.68790535505492389</v>
      </c>
    </row>
    <row r="3" spans="1:7" x14ac:dyDescent="0.35">
      <c r="A3" s="2" t="s">
        <v>6</v>
      </c>
      <c r="B3" s="23">
        <f>2*Ускорение!B3/Установка!$B$12</f>
        <v>6.4724254130023855</v>
      </c>
      <c r="C3" s="23">
        <f>2*Ускорение!C3/Установка!$B$12</f>
        <v>4.3285024154589369</v>
      </c>
      <c r="D3" s="23">
        <f>2*Ускорение!D3/Установка!$B$12</f>
        <v>3.2118581394654053</v>
      </c>
      <c r="E3" s="23">
        <f>2*Ускорение!E3/Установка!$B$12</f>
        <v>2.061899533127034</v>
      </c>
      <c r="F3" s="23">
        <f>2*Ускорение!F3/Установка!$B$12</f>
        <v>1.4922847457421562</v>
      </c>
      <c r="G3" s="23">
        <f>2*Ускорение!G3/Установка!$B$12</f>
        <v>1.3479123533471358</v>
      </c>
    </row>
    <row r="4" spans="1:7" x14ac:dyDescent="0.35">
      <c r="A4" s="2" t="s">
        <v>7</v>
      </c>
      <c r="B4" s="23">
        <f>2*Ускорение!B4/Установка!$B$12</f>
        <v>7.8760888692861792</v>
      </c>
      <c r="C4" s="23">
        <f>2*Ускорение!C4/Установка!$B$12</f>
        <v>5.786514271312293</v>
      </c>
      <c r="D4" s="23">
        <f>2*Ускорение!D4/Установка!$B$12</f>
        <v>3.9679571712559296</v>
      </c>
      <c r="E4" s="23">
        <f>2*Ускорение!E4/Установка!$B$12</f>
        <v>3.2020434526445212</v>
      </c>
      <c r="F4" s="23">
        <f>2*Ускорение!F4/Установка!$B$12</f>
        <v>2.4909235982925466</v>
      </c>
      <c r="G4" s="23">
        <f>2*Ускорение!G4/Установка!$B$12</f>
        <v>1.9158234901946254</v>
      </c>
    </row>
    <row r="5" spans="1:7" x14ac:dyDescent="0.35">
      <c r="A5" s="2" t="s">
        <v>8</v>
      </c>
      <c r="B5" s="23">
        <f>2*Ускорение!B5/Установка!$B$12</f>
        <v>10.745986374089275</v>
      </c>
      <c r="C5" s="23">
        <f>2*Ускорение!C5/Установка!$B$12</f>
        <v>7.8572352821043676</v>
      </c>
      <c r="D5" s="23">
        <f>2*Ускорение!D5/Установка!$B$12</f>
        <v>5.3385561925620619</v>
      </c>
      <c r="E5" s="23">
        <f>2*Ускорение!E5/Установка!$B$12</f>
        <v>4.2005920034330169</v>
      </c>
      <c r="F5" s="23">
        <f>2*Ускорение!F5/Установка!$B$12</f>
        <v>3.3073915713015745</v>
      </c>
      <c r="G5" s="23">
        <f>2*Ускорение!G5/Установка!$B$12</f>
        <v>2.5806173070082785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FBD2-A5D6-4F54-8291-50D071132C44}">
  <dimension ref="A1:G5"/>
  <sheetViews>
    <sheetView workbookViewId="0">
      <selection activeCell="B3" sqref="B3"/>
    </sheetView>
  </sheetViews>
  <sheetFormatPr defaultRowHeight="14.5" x14ac:dyDescent="0.35"/>
  <cols>
    <col min="1" max="1" width="3.54296875" bestFit="1" customWidth="1"/>
  </cols>
  <sheetData>
    <row r="1" spans="1:7" x14ac:dyDescent="0.35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x14ac:dyDescent="0.35">
      <c r="A2" s="2" t="s">
        <v>5</v>
      </c>
      <c r="B2" s="22">
        <f>Установка!$B4*Установка!$B$12/2*(Установка!$B$14-Ускорение!B2)</f>
        <v>5.9789557520807494E-2</v>
      </c>
      <c r="C2" s="22">
        <f>Установка!$B4*Установка!$B$12/2*(Установка!$B$14-Ускорение!C2)</f>
        <v>5.983749385962172E-2</v>
      </c>
      <c r="D2" s="22">
        <f>Установка!$B4*Установка!$B$12/2*(Установка!$B$14-Ускорение!D2)</f>
        <v>5.9952694483131494E-2</v>
      </c>
      <c r="E2" s="22">
        <f>Установка!$B4*Установка!$B$12/2*(Установка!$B$14-Ускорение!E2)</f>
        <v>6.0111413822597763E-2</v>
      </c>
      <c r="F2" s="22">
        <f>Установка!$B4*Установка!$B$12/2*(Установка!$B$14-Ускорение!F2)</f>
        <v>6.0124772851286132E-2</v>
      </c>
      <c r="G2" s="22">
        <f>Установка!$B4*Установка!$B$12/2*(Установка!$B$14-Ускорение!G2)</f>
        <v>6.0146048183935985E-2</v>
      </c>
    </row>
    <row r="3" spans="1:7" x14ac:dyDescent="0.35">
      <c r="A3" s="2" t="s">
        <v>6</v>
      </c>
      <c r="B3" s="22">
        <f>Установка!$B5*Установка!$B$12/2*(Установка!$B$14-Ускорение!B3)</f>
        <v>0.10821436434782608</v>
      </c>
      <c r="C3" s="22">
        <f>Установка!$B5*Установка!$B$12/2*(Установка!$B$14-Ускорение!C3)</f>
        <v>0.10876668822222221</v>
      </c>
      <c r="D3" s="22">
        <f>Установка!$B5*Установка!$B$12/2*(Установка!$B$14-Ускорение!D3)</f>
        <v>0.1090543614705365</v>
      </c>
      <c r="E3" s="22">
        <f>Установка!$B5*Установка!$B$12/2*(Установка!$B$14-Ускорение!E3)</f>
        <v>0.1093506172565772</v>
      </c>
      <c r="F3" s="22">
        <f>Установка!$B5*Установка!$B$12/2*(Установка!$B$14-Ускорение!F3)</f>
        <v>0.10949736312694767</v>
      </c>
      <c r="G3" s="22">
        <f>Установка!$B5*Установка!$B$12/2*(Установка!$B$14-Ускорение!G3)</f>
        <v>0.10953455677579364</v>
      </c>
    </row>
    <row r="4" spans="1:7" x14ac:dyDescent="0.35">
      <c r="A4" s="2" t="s">
        <v>7</v>
      </c>
      <c r="B4" s="22">
        <f>Установка!$B6*Установка!$B$12/2*(Установка!$B$14-Ускорение!B4)</f>
        <v>0.15657472913462037</v>
      </c>
      <c r="C4" s="22">
        <f>Установка!$B6*Установка!$B$12/2*(Установка!$B$14-Ускорение!C4)</f>
        <v>0.15735623630298642</v>
      </c>
      <c r="D4" s="22">
        <f>Установка!$B6*Установка!$B$12/2*(Установка!$B$14-Ускорение!D4)</f>
        <v>0.15803638211407878</v>
      </c>
      <c r="E4" s="22">
        <f>Установка!$B6*Установка!$B$12/2*(Установка!$B$14-Ускорение!E4)</f>
        <v>0.15832283614258061</v>
      </c>
      <c r="F4" s="22">
        <f>Установка!$B6*Установка!$B$12/2*(Установка!$B$14-Ускорение!F4)</f>
        <v>0.15858879710146781</v>
      </c>
      <c r="G4" s="22">
        <f>Установка!$B6*Установка!$B$12/2*(Установка!$B$14-Ускорение!G4)</f>
        <v>0.15880388626719677</v>
      </c>
    </row>
    <row r="5" spans="1:7" x14ac:dyDescent="0.35">
      <c r="A5" s="2" t="s">
        <v>8</v>
      </c>
      <c r="B5" s="22">
        <f>Установка!$B7*Установка!$B$12/2*(Установка!$B$14-Ускорение!B5)</f>
        <v>0.203889360963915</v>
      </c>
      <c r="C5" s="22">
        <f>Установка!$B7*Установка!$B$12/2*(Установка!$B$14-Ускорение!C5)</f>
        <v>0.2053059553906558</v>
      </c>
      <c r="D5" s="22">
        <f>Установка!$B7*Установка!$B$12/2*(Установка!$B$14-Ускорение!D5)</f>
        <v>0.20654107279862285</v>
      </c>
      <c r="E5" s="22">
        <f>Установка!$B7*Установка!$B$12/2*(Установка!$B$14-Ускорение!E5)</f>
        <v>0.2070991110915805</v>
      </c>
      <c r="F5" s="22">
        <f>Установка!$B7*Установка!$B$12/2*(Установка!$B$14-Ускорение!F5)</f>
        <v>0.20753712139909042</v>
      </c>
      <c r="G5" s="22">
        <f>Установка!$B7*Установка!$B$12/2*(Установка!$B$14-Ускорение!G5)</f>
        <v>0.20789351914313739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9A38-460A-499C-B381-98ECDDA19AA2}">
  <dimension ref="A1:G4"/>
  <sheetViews>
    <sheetView tabSelected="1" workbookViewId="0">
      <selection activeCell="B5" sqref="B5"/>
    </sheetView>
  </sheetViews>
  <sheetFormatPr defaultRowHeight="14.5" x14ac:dyDescent="0.35"/>
  <cols>
    <col min="2" max="2" width="9.54296875" bestFit="1" customWidth="1"/>
    <col min="3" max="7" width="10.453125" bestFit="1" customWidth="1"/>
  </cols>
  <sheetData>
    <row r="1" spans="1:7" ht="15" thickBot="1" x14ac:dyDescent="0.4">
      <c r="A1" s="26" t="s">
        <v>23</v>
      </c>
      <c r="B1" s="27">
        <v>1</v>
      </c>
      <c r="C1" s="28">
        <v>2</v>
      </c>
      <c r="D1" s="28">
        <v>3</v>
      </c>
      <c r="E1" s="28">
        <v>4</v>
      </c>
      <c r="F1" s="28">
        <v>5</v>
      </c>
      <c r="G1" s="29">
        <v>6</v>
      </c>
    </row>
    <row r="2" spans="1:7" x14ac:dyDescent="0.35">
      <c r="A2" s="30" t="s">
        <v>24</v>
      </c>
      <c r="B2" s="24">
        <f>(Установка!$B$9+('I,R'!B$1-1)*Установка!$B$10+Установка!$B$11/2)</f>
        <v>7.6999999999999999E-2</v>
      </c>
      <c r="C2" s="24">
        <f>(Установка!$B$9+('I,R'!C$1-1)*Установка!$B$10+Установка!$B$11/2)</f>
        <v>0.10200000000000001</v>
      </c>
      <c r="D2" s="24">
        <f>(Установка!$B$9+('I,R'!D$1-1)*Установка!$B$10+Установка!$B$11/2)</f>
        <v>0.127</v>
      </c>
      <c r="E2" s="24">
        <f>(Установка!$B$9+('I,R'!E$1-1)*Установка!$B$10+Установка!$B$11/2)</f>
        <v>0.152</v>
      </c>
      <c r="F2" s="24">
        <f>(Установка!$B$9+('I,R'!F$1-1)*Установка!$B$10+Установка!$B$11/2)</f>
        <v>0.17699999999999999</v>
      </c>
      <c r="G2" s="24">
        <f>(Установка!$B$9+('I,R'!G$1-1)*Установка!$B$10+Установка!$B$11/2)</f>
        <v>0.20199999999999999</v>
      </c>
    </row>
    <row r="3" spans="1:7" x14ac:dyDescent="0.35">
      <c r="A3" s="31" t="s">
        <v>25</v>
      </c>
      <c r="B3" s="25">
        <f>B2*B2</f>
        <v>5.9290000000000002E-3</v>
      </c>
      <c r="C3" s="25">
        <f t="shared" ref="C3:G3" si="0">C2*C2</f>
        <v>1.0404000000000002E-2</v>
      </c>
      <c r="D3" s="25">
        <f t="shared" si="0"/>
        <v>1.6129000000000001E-2</v>
      </c>
      <c r="E3" s="25">
        <f t="shared" si="0"/>
        <v>2.3104E-2</v>
      </c>
      <c r="F3" s="25">
        <f t="shared" si="0"/>
        <v>3.1328999999999996E-2</v>
      </c>
      <c r="G3" s="34">
        <f t="shared" si="0"/>
        <v>4.0803999999999993E-2</v>
      </c>
    </row>
    <row r="4" spans="1:7" ht="15" thickBot="1" x14ac:dyDescent="0.4">
      <c r="A4" s="32" t="s">
        <v>26</v>
      </c>
      <c r="B4" s="33">
        <f>('Момент силы'!B5-'Момент силы'!B2)/('Угловое ускорение'!B5-'Угловое ускорение'!B2)*1000</f>
        <v>19.126274328711563</v>
      </c>
      <c r="C4" s="33">
        <f>('Момент силы'!C5-'Момент силы'!C2)/('Угловое ускорение'!C5-'Угловое ускорение'!C2)</f>
        <v>2.9182604276727229E-2</v>
      </c>
      <c r="D4" s="33">
        <f>('Момент силы'!D5-'Момент силы'!D2)/('Угловое ускорение'!D5-'Угловое ускорение'!D2)</f>
        <v>4.4668328914764042E-2</v>
      </c>
      <c r="E4" s="33">
        <f>(0.21-0.06)/(4-1.08)</f>
        <v>5.1369863013698627E-2</v>
      </c>
      <c r="F4" s="33">
        <f>0.067</f>
        <v>6.7000000000000004E-2</v>
      </c>
      <c r="G4" s="33">
        <f>('Момент силы'!G5-'Момент силы'!G2)/('Угловое ускорение'!G5-'Угловое ускорение'!G2)</f>
        <v>7.8061255336143512E-2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Установка</vt:lpstr>
      <vt:lpstr>Время</vt:lpstr>
      <vt:lpstr>Среднее время</vt:lpstr>
      <vt:lpstr>Ускорение</vt:lpstr>
      <vt:lpstr>Угловое ускорение</vt:lpstr>
      <vt:lpstr>Момент силы</vt:lpstr>
      <vt:lpstr>I,R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Micle Sizov</dc:creator>
  <cp:keywords/>
  <dc:description/>
  <cp:lastModifiedBy>Бахаруев Павел</cp:lastModifiedBy>
  <cp:revision/>
  <dcterms:created xsi:type="dcterms:W3CDTF">2019-10-15T16:45:26Z</dcterms:created>
  <dcterms:modified xsi:type="dcterms:W3CDTF">2019-12-21T15:37:54Z</dcterms:modified>
  <cp:category/>
  <cp:contentStatus/>
</cp:coreProperties>
</file>