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<sst xmlns="http://schemas.openxmlformats.org/spreadsheetml/2006/main" count="46" uniqueCount="27">
  <si>
    <t>Величина</t>
  </si>
  <si>
    <t>значение</t>
  </si>
  <si>
    <t>погрешность</t>
  </si>
  <si>
    <t>размерность</t>
  </si>
  <si>
    <t>R</t>
  </si>
  <si>
    <t xml:space="preserve">м
</t>
  </si>
  <si>
    <t>плотность</t>
  </si>
  <si>
    <t>кг/м^3</t>
  </si>
  <si>
    <t>плотность масла</t>
  </si>
  <si>
    <t>деление микроскопа</t>
  </si>
  <si>
    <t>мм/дел</t>
  </si>
  <si>
    <t>длина</t>
  </si>
  <si>
    <t>Первый шарик</t>
  </si>
  <si>
    <t>Второй шарик</t>
  </si>
  <si>
    <t xml:space="preserve">№ опыта
</t>
  </si>
  <si>
    <t xml:space="preserve">х2 дел
</t>
  </si>
  <si>
    <t>х1дел</t>
  </si>
  <si>
    <t>d дел</t>
  </si>
  <si>
    <t>d сред</t>
  </si>
  <si>
    <t>r, м</t>
  </si>
  <si>
    <t>r,м</t>
  </si>
  <si>
    <t>t, с</t>
  </si>
  <si>
    <t>v, м/с</t>
  </si>
  <si>
    <t>коэф</t>
  </si>
  <si>
    <t>Третий шарик</t>
  </si>
  <si>
    <t xml:space="preserve">
</t>
  </si>
  <si>
    <t>\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</si>
</sst>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1" fillId="0" fontId="1" numFmtId="0" xfId="0" applyBorder="1" applyFont="1"/>
    <xf borderId="0" fillId="0" fontId="1" numFmtId="0" xfId="0" applyFont="1"/>
    <xf borderId="2" fillId="0" fontId="1" numFmtId="0" xfId="0" applyBorder="1" applyFont="1"/>
    <xf borderId="2" fillId="0" fontId="1" numFmtId="0" xfId="0" applyBorder="1" applyFont="1"/>
    <xf borderId="1" fillId="0" fontId="1" numFmtId="0" xfId="0" applyBorder="1" applyFont="1"/>
    <xf borderId="0" fillId="0" fontId="1" numFmtId="0" xfId="0" applyAlignment="1" applyFont="1">
      <alignment readingOrder="0"/>
    </xf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f>2.95/100</f>
        <v>0.0295</v>
      </c>
      <c r="C2" s="1">
        <f>0.05/100</f>
        <v>0.0005</v>
      </c>
      <c r="D2" s="1" t="s">
        <v>5</v>
      </c>
    </row>
    <row r="3">
      <c r="A3" s="1" t="s">
        <v>6</v>
      </c>
      <c r="B3" s="1">
        <f>7.8*10^3</f>
        <v>7800</v>
      </c>
      <c r="C3" s="1">
        <f>0.1*1000</f>
        <v>100</v>
      </c>
      <c r="D3" s="1" t="s">
        <v>7</v>
      </c>
    </row>
    <row r="4">
      <c r="A4" s="2" t="s">
        <v>8</v>
      </c>
      <c r="B4" s="1">
        <f>0.96*10^3</f>
        <v>960</v>
      </c>
      <c r="C4" s="1">
        <f>0.04*1000</f>
        <v>40</v>
      </c>
      <c r="D4" s="1" t="s">
        <v>7</v>
      </c>
    </row>
    <row r="5">
      <c r="A5" s="2" t="s">
        <v>9</v>
      </c>
      <c r="B5" s="1">
        <f>0.266/1000</f>
        <v>0.000266</v>
      </c>
      <c r="C5" s="1">
        <f>0.001/1000</f>
        <v>0.000001</v>
      </c>
      <c r="D5" s="1" t="s">
        <v>10</v>
      </c>
    </row>
    <row r="6">
      <c r="A6" s="1" t="s">
        <v>11</v>
      </c>
      <c r="B6" s="1">
        <f>10.2/100</f>
        <v>0.102</v>
      </c>
      <c r="C6" s="1">
        <f>0.05/100</f>
        <v>0.0005</v>
      </c>
      <c r="D6" s="1" t="s">
        <v>5</v>
      </c>
    </row>
    <row r="9">
      <c r="A9" s="3" t="s">
        <v>12</v>
      </c>
      <c r="B9" s="4"/>
      <c r="C9" s="4"/>
      <c r="D9" s="4"/>
      <c r="E9" s="4"/>
      <c r="F9" s="5"/>
      <c r="H9" s="3" t="s">
        <v>13</v>
      </c>
      <c r="I9" s="4"/>
      <c r="J9" s="4"/>
      <c r="K9" s="4"/>
      <c r="L9" s="4"/>
      <c r="M9" s="5"/>
    </row>
    <row r="10">
      <c r="A10" s="1" t="s">
        <v>14</v>
      </c>
      <c r="B10" s="1">
        <v>1.0</v>
      </c>
      <c r="C10" s="1">
        <v>2.0</v>
      </c>
      <c r="D10" s="1">
        <v>3.0</v>
      </c>
      <c r="E10" s="1">
        <v>4.0</v>
      </c>
      <c r="F10" s="1">
        <v>5.0</v>
      </c>
      <c r="H10" s="1" t="s">
        <v>14</v>
      </c>
      <c r="I10" s="1">
        <v>1.0</v>
      </c>
      <c r="J10" s="1">
        <v>2.0</v>
      </c>
      <c r="K10" s="1">
        <v>3.0</v>
      </c>
      <c r="L10" s="1">
        <v>4.0</v>
      </c>
      <c r="M10" s="1">
        <v>5.0</v>
      </c>
    </row>
    <row r="11">
      <c r="A11" s="1" t="s">
        <v>15</v>
      </c>
      <c r="B11" s="1">
        <v>5.62</v>
      </c>
      <c r="C11" s="1">
        <v>5.69</v>
      </c>
      <c r="D11" s="1">
        <v>5.59</v>
      </c>
      <c r="E11" s="1">
        <v>5.69</v>
      </c>
      <c r="F11" s="1">
        <v>5.67</v>
      </c>
      <c r="H11" s="1" t="s">
        <v>15</v>
      </c>
      <c r="I11" s="1">
        <v>6.86</v>
      </c>
      <c r="J11" s="1">
        <v>7.04</v>
      </c>
      <c r="K11" s="1">
        <v>6.89</v>
      </c>
      <c r="L11" s="1">
        <v>6.83</v>
      </c>
      <c r="M11" s="1">
        <v>6.74</v>
      </c>
    </row>
    <row r="12">
      <c r="A12" s="1" t="s">
        <v>16</v>
      </c>
      <c r="B12" s="1">
        <v>2.09</v>
      </c>
      <c r="C12" s="1">
        <v>2.17</v>
      </c>
      <c r="D12" s="1">
        <v>2.09</v>
      </c>
      <c r="E12" s="1">
        <v>2.17</v>
      </c>
      <c r="F12" s="1">
        <v>2.17</v>
      </c>
      <c r="H12" s="1" t="s">
        <v>16</v>
      </c>
      <c r="I12" s="1">
        <v>1.06</v>
      </c>
      <c r="J12" s="1">
        <v>1.2</v>
      </c>
      <c r="K12" s="1">
        <v>1.09</v>
      </c>
      <c r="L12" s="1">
        <v>1.04</v>
      </c>
      <c r="M12" s="1">
        <v>1.03</v>
      </c>
    </row>
    <row r="13">
      <c r="A13" s="1" t="s">
        <v>17</v>
      </c>
      <c r="B13" s="6">
        <f t="shared" ref="B13:F13" si="1">B11-B12</f>
        <v>3.53</v>
      </c>
      <c r="C13" s="6">
        <f t="shared" si="1"/>
        <v>3.52</v>
      </c>
      <c r="D13" s="6">
        <f t="shared" si="1"/>
        <v>3.5</v>
      </c>
      <c r="E13" s="6">
        <f t="shared" si="1"/>
        <v>3.52</v>
      </c>
      <c r="F13" s="6">
        <f t="shared" si="1"/>
        <v>3.5</v>
      </c>
      <c r="G13" s="7">
        <f>sqrt(devsq(B13:F13)/5/4)</f>
        <v>0.006</v>
      </c>
      <c r="H13" s="1" t="s">
        <v>17</v>
      </c>
      <c r="I13" s="6">
        <f t="shared" ref="I13:M13" si="2">I11-I12</f>
        <v>5.8</v>
      </c>
      <c r="J13" s="6">
        <f t="shared" si="2"/>
        <v>5.84</v>
      </c>
      <c r="K13" s="6">
        <f t="shared" si="2"/>
        <v>5.8</v>
      </c>
      <c r="L13" s="6">
        <f t="shared" si="2"/>
        <v>5.79</v>
      </c>
      <c r="M13" s="6">
        <f t="shared" si="2"/>
        <v>5.71</v>
      </c>
      <c r="N13" s="7">
        <f>stdev(I13:M13)/sqrt(5)</f>
        <v>0.02130727575</v>
      </c>
    </row>
    <row r="14">
      <c r="A14" s="1" t="s">
        <v>18</v>
      </c>
      <c r="B14" s="8">
        <f>Average(B13:F13)</f>
        <v>3.514</v>
      </c>
      <c r="C14" s="4"/>
      <c r="D14" s="4"/>
      <c r="E14" s="5"/>
      <c r="F14" s="6">
        <f>(STDEV(B13:F13)/sqrt(5)*2.78)</f>
        <v>0.01668</v>
      </c>
      <c r="G14" s="7">
        <f>F14/B14*100</f>
        <v>0.4746727376</v>
      </c>
      <c r="H14" s="1" t="s">
        <v>18</v>
      </c>
      <c r="I14" s="8">
        <f>Average(I13:M13)</f>
        <v>5.788</v>
      </c>
      <c r="J14" s="4"/>
      <c r="K14" s="4"/>
      <c r="L14" s="5"/>
      <c r="M14" s="6">
        <f>(STDEV(I13:M13)/sqrt(5)*2.78)</f>
        <v>0.05923422659</v>
      </c>
      <c r="N14" s="7">
        <f>M14/I14*100</f>
        <v>1.023397142</v>
      </c>
    </row>
    <row r="15">
      <c r="A15" s="1" t="s">
        <v>19</v>
      </c>
      <c r="B15" s="9">
        <f>$B$5*B14/2</f>
        <v>0.000467362</v>
      </c>
      <c r="C15" s="4"/>
      <c r="D15" s="4"/>
      <c r="E15" s="5"/>
      <c r="F15" s="6">
        <f>B15*G15/100</f>
        <v>0.00000221844</v>
      </c>
      <c r="G15" s="7">
        <f>G14</f>
        <v>0.4746727376</v>
      </c>
      <c r="H15" s="1" t="s">
        <v>20</v>
      </c>
      <c r="I15" s="9">
        <f>$B$5*I14/2</f>
        <v>0.000769804</v>
      </c>
      <c r="J15" s="4"/>
      <c r="K15" s="4"/>
      <c r="L15" s="5"/>
      <c r="M15" s="6">
        <f>I15*N15/100</f>
        <v>0.000007878152137</v>
      </c>
      <c r="N15" s="7">
        <f>N14</f>
        <v>1.023397142</v>
      </c>
    </row>
    <row r="16">
      <c r="A16" s="1" t="s">
        <v>21</v>
      </c>
      <c r="B16" s="3">
        <v>26.4</v>
      </c>
      <c r="C16" s="4"/>
      <c r="D16" s="4"/>
      <c r="E16" s="5"/>
      <c r="F16" s="1">
        <v>0.005</v>
      </c>
      <c r="H16" s="1" t="s">
        <v>21</v>
      </c>
      <c r="I16" s="3">
        <v>10.05</v>
      </c>
      <c r="J16" s="4"/>
      <c r="K16" s="4"/>
      <c r="L16" s="5"/>
      <c r="M16" s="1">
        <v>0.005</v>
      </c>
    </row>
    <row r="17">
      <c r="A17" s="1" t="s">
        <v>22</v>
      </c>
      <c r="B17" s="8">
        <f>$B$6/B16</f>
        <v>0.003863636364</v>
      </c>
      <c r="C17" s="4"/>
      <c r="D17" s="4"/>
      <c r="E17" s="5"/>
      <c r="F17" s="10">
        <f t="shared" ref="F17:F18" si="3">B17*G17/100</f>
        <v>0.00005644390039</v>
      </c>
      <c r="G17" s="7">
        <f>sqrt(($C$6/$B$6)^2+(F16/B16))*100</f>
        <v>1.460900951</v>
      </c>
      <c r="H17" s="1" t="s">
        <v>22</v>
      </c>
      <c r="I17" s="8">
        <f>$B$6/I16</f>
        <v>0.01014925373</v>
      </c>
      <c r="J17" s="4"/>
      <c r="K17" s="4"/>
      <c r="L17" s="5"/>
      <c r="M17" s="6">
        <f t="shared" ref="M17:M18" si="4">I17*N17/100</f>
        <v>0.0002317814158</v>
      </c>
      <c r="N17" s="7">
        <f>sqrt(($C$6/$B$6)^2+(M16/I16))*100</f>
        <v>2.283728656</v>
      </c>
    </row>
    <row r="18">
      <c r="A18" s="1" t="s">
        <v>23</v>
      </c>
      <c r="B18" s="3">
        <f>2/9*B15^2*($B$3-$B$4)/B17*9.81
/(1+2.4*B15/$B$2)</f>
        <v>0.8121127105</v>
      </c>
      <c r="C18" s="4"/>
      <c r="D18" s="4"/>
      <c r="E18" s="5"/>
      <c r="F18" s="6">
        <f t="shared" si="3"/>
        <v>0.01907597538</v>
      </c>
      <c r="G18" s="7">
        <f>sqrt((2*F15/B15)^2+(F17/B17)^2+(0.005/9.81)^2+($C$3^2+$C$4^2)/($B$3-$B$4)^2)*100</f>
        <v>2.348932006</v>
      </c>
      <c r="H18" s="1" t="s">
        <v>23</v>
      </c>
      <c r="I18" s="3">
        <f>2/9*I15^2*($B$3-$B$4)/I17*9.81
/(1+2.4*I15/$B$2)</f>
        <v>0.8193274532</v>
      </c>
      <c r="J18" s="4"/>
      <c r="K18" s="4"/>
      <c r="L18" s="5"/>
      <c r="M18" s="6">
        <f t="shared" si="4"/>
        <v>0.02824503414</v>
      </c>
      <c r="N18" s="7">
        <f>sqrt((2*M15/I15)^2+(M17/I17)^2+(0.005/9/81)^2+($C$3^2+$C$4^2)/($B$3-$B$4)^2)*100</f>
        <v>3.447343797</v>
      </c>
    </row>
    <row r="20">
      <c r="A20" s="3" t="s">
        <v>24</v>
      </c>
      <c r="B20" s="4"/>
      <c r="C20" s="4"/>
      <c r="D20" s="4"/>
      <c r="E20" s="4"/>
      <c r="F20" s="5"/>
    </row>
    <row r="21">
      <c r="A21" s="1" t="s">
        <v>14</v>
      </c>
      <c r="B21" s="1">
        <v>1.0</v>
      </c>
      <c r="C21" s="1">
        <v>2.0</v>
      </c>
      <c r="D21" s="1">
        <v>3.0</v>
      </c>
      <c r="E21" s="1">
        <v>4.0</v>
      </c>
      <c r="F21" s="1">
        <v>5.0</v>
      </c>
    </row>
    <row r="22">
      <c r="A22" s="1" t="s">
        <v>15</v>
      </c>
      <c r="B22" s="1">
        <v>6.95</v>
      </c>
      <c r="C22" s="1">
        <v>7.08</v>
      </c>
      <c r="D22" s="1">
        <v>7.17</v>
      </c>
      <c r="E22" s="1">
        <v>7.15</v>
      </c>
      <c r="F22" s="1">
        <v>7.02</v>
      </c>
      <c r="M22" s="11" t="s">
        <v>25</v>
      </c>
    </row>
    <row r="23">
      <c r="A23" s="1" t="s">
        <v>16</v>
      </c>
      <c r="B23" s="1">
        <v>0.59</v>
      </c>
      <c r="C23" s="1">
        <v>0.75</v>
      </c>
      <c r="D23" s="1">
        <v>0.81</v>
      </c>
      <c r="E23" s="1">
        <v>0.8</v>
      </c>
      <c r="F23" s="1">
        <v>0.78</v>
      </c>
    </row>
    <row r="24">
      <c r="A24" s="1" t="s">
        <v>17</v>
      </c>
      <c r="B24" s="6">
        <f t="shared" ref="B24:F24" si="5">B22-B23</f>
        <v>6.36</v>
      </c>
      <c r="C24" s="6">
        <f t="shared" si="5"/>
        <v>6.33</v>
      </c>
      <c r="D24" s="6">
        <f t="shared" si="5"/>
        <v>6.36</v>
      </c>
      <c r="E24" s="6">
        <f t="shared" si="5"/>
        <v>6.35</v>
      </c>
      <c r="F24" s="6">
        <f t="shared" si="5"/>
        <v>6.24</v>
      </c>
      <c r="G24" s="7">
        <f>stdev(B24:F24)/sqrt(5)</f>
        <v>0.0226715681</v>
      </c>
    </row>
    <row r="25">
      <c r="A25" s="1" t="s">
        <v>18</v>
      </c>
      <c r="B25" s="8">
        <f>Average(B24:F24)</f>
        <v>6.328</v>
      </c>
      <c r="C25" s="4"/>
      <c r="D25" s="4"/>
      <c r="E25" s="5"/>
      <c r="F25" s="6">
        <f>(STDEV(B24:F24)/sqrt(5)*2.78)</f>
        <v>0.06302695931</v>
      </c>
      <c r="G25" s="7">
        <f>F25/B25*100</f>
        <v>0.9960012533</v>
      </c>
    </row>
    <row r="26">
      <c r="A26" s="1" t="s">
        <v>19</v>
      </c>
      <c r="B26" s="9">
        <f>$B$5*B25/2</f>
        <v>0.000841624</v>
      </c>
      <c r="C26" s="4"/>
      <c r="D26" s="4"/>
      <c r="E26" s="5"/>
      <c r="F26" s="12">
        <f>B26*G26/100</f>
        <v>0.000008382585588</v>
      </c>
      <c r="G26" s="7">
        <f>G25</f>
        <v>0.9960012533</v>
      </c>
    </row>
    <row r="27">
      <c r="A27" s="1" t="s">
        <v>21</v>
      </c>
      <c r="B27" s="3">
        <v>6.5</v>
      </c>
      <c r="C27" s="4"/>
      <c r="D27" s="4"/>
      <c r="E27" s="5"/>
      <c r="F27" s="1">
        <v>0.005</v>
      </c>
    </row>
    <row r="28">
      <c r="A28" s="1" t="s">
        <v>22</v>
      </c>
      <c r="B28" s="8">
        <f>$B$6/B27:E27</f>
        <v>0.01569230769</v>
      </c>
      <c r="C28" s="4"/>
      <c r="D28" s="4"/>
      <c r="E28" s="5"/>
      <c r="F28" s="6">
        <f t="shared" ref="F28:F29" si="6">B28*G28/100</f>
        <v>0.0004419718303</v>
      </c>
      <c r="G28" s="7">
        <f>sqrt(($C$6/$B$6)^2+(F27/B27))*100</f>
        <v>2.816487154</v>
      </c>
    </row>
    <row r="29">
      <c r="A29" s="1" t="s">
        <v>23</v>
      </c>
      <c r="B29" s="3">
        <f>2/9*B26^2*($B$3-$B$4)/B28*9.81
/(1+2.4*B26/$B$2)</f>
        <v>0.6299400509</v>
      </c>
      <c r="C29" s="4"/>
      <c r="D29" s="4"/>
      <c r="E29" s="5"/>
      <c r="F29" s="6">
        <f t="shared" si="6"/>
        <v>0.02388799596</v>
      </c>
      <c r="G29" s="7">
        <f>sqrt((2*F26/B26)^2+(F28/B28)^2+(0.005/9/81)^2+($C$3^2+$C$4^2)/($B$3-$B$4)^2)*100</f>
        <v>3.792106237</v>
      </c>
    </row>
    <row r="37">
      <c r="D37" s="11" t="s">
        <v>26</v>
      </c>
    </row>
  </sheetData>
  <mergeCells count="18">
    <mergeCell ref="I17:L17"/>
    <mergeCell ref="I18:L18"/>
    <mergeCell ref="A9:F9"/>
    <mergeCell ref="H9:M9"/>
    <mergeCell ref="B14:E14"/>
    <mergeCell ref="I14:L14"/>
    <mergeCell ref="B15:E15"/>
    <mergeCell ref="I15:L15"/>
    <mergeCell ref="I16:L16"/>
    <mergeCell ref="B28:E28"/>
    <mergeCell ref="B29:E29"/>
    <mergeCell ref="B16:E16"/>
    <mergeCell ref="B17:E17"/>
    <mergeCell ref="B18:E18"/>
    <mergeCell ref="A20:F20"/>
    <mergeCell ref="B25:E25"/>
    <mergeCell ref="B26:E26"/>
    <mergeCell ref="B27:E27"/>
  </mergeCells>
  <drawing r:id="rId1"/>
</worksheet>
</file>