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aev/Documents/Desktop/Тех/7 семестр/Практика/"/>
    </mc:Choice>
  </mc:AlternateContent>
  <xr:revisionPtr revIDLastSave="0" documentId="13_ncr:1_{F672DB4F-3649-4B42-BEE6-236E564FBFDE}" xr6:coauthVersionLast="47" xr6:coauthVersionMax="47" xr10:uidLastSave="{00000000-0000-0000-0000-000000000000}"/>
  <bookViews>
    <workbookView xWindow="1520" yWindow="760" windowWidth="28720" windowHeight="18880" activeTab="1" xr2:uid="{32088438-79BD-B248-B7F5-13C7423DC622}"/>
  </bookViews>
  <sheets>
    <sheet name="Лист3" sheetId="3" r:id="rId1"/>
    <sheet name="Лист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9" i="4" l="1"/>
  <c r="R50" i="4"/>
  <c r="R51" i="4"/>
  <c r="R52" i="4"/>
  <c r="R53" i="4"/>
  <c r="R55" i="4"/>
  <c r="R56" i="4"/>
  <c r="R57" i="4"/>
  <c r="R58" i="4"/>
  <c r="R59" i="4"/>
  <c r="R61" i="4"/>
  <c r="R62" i="4"/>
  <c r="R63" i="4"/>
  <c r="R64" i="4"/>
  <c r="R65" i="4"/>
  <c r="R67" i="4"/>
  <c r="R68" i="4"/>
  <c r="R69" i="4"/>
  <c r="R70" i="4"/>
  <c r="R71" i="4"/>
  <c r="R47" i="4"/>
  <c r="R46" i="4"/>
  <c r="R45" i="4"/>
  <c r="R44" i="4"/>
  <c r="R43" i="4"/>
  <c r="H43" i="4"/>
  <c r="H44" i="4"/>
  <c r="H45" i="4"/>
  <c r="H46" i="4"/>
  <c r="H47" i="4"/>
  <c r="H49" i="4"/>
  <c r="H50" i="4"/>
  <c r="H51" i="4"/>
  <c r="H52" i="4"/>
  <c r="H53" i="4"/>
  <c r="H55" i="4"/>
  <c r="H56" i="4"/>
  <c r="H57" i="4"/>
  <c r="H58" i="4"/>
  <c r="H59" i="4"/>
  <c r="H61" i="4"/>
  <c r="H62" i="4"/>
  <c r="H63" i="4"/>
  <c r="H64" i="4"/>
  <c r="H65" i="4"/>
  <c r="H67" i="4"/>
  <c r="H68" i="4"/>
  <c r="H69" i="4"/>
  <c r="H70" i="4"/>
  <c r="H71" i="4"/>
  <c r="P16" i="3"/>
  <c r="P13" i="3"/>
  <c r="O17" i="3"/>
  <c r="O16" i="3"/>
  <c r="O15" i="3"/>
  <c r="O14" i="3"/>
  <c r="O13" i="3"/>
  <c r="N17" i="3"/>
  <c r="N16" i="3"/>
  <c r="N15" i="3"/>
  <c r="N14" i="3"/>
  <c r="N13" i="3"/>
  <c r="M17" i="3"/>
  <c r="P17" i="3" s="1"/>
  <c r="M16" i="3"/>
  <c r="M15" i="3"/>
  <c r="P15" i="3" s="1"/>
  <c r="M14" i="3"/>
  <c r="P14" i="3" s="1"/>
  <c r="M13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E14" i="3"/>
  <c r="E15" i="3"/>
  <c r="E16" i="3"/>
  <c r="E17" i="3"/>
  <c r="E13" i="3"/>
  <c r="R7" i="4"/>
  <c r="R6" i="4"/>
  <c r="R5" i="4"/>
  <c r="R4" i="4"/>
  <c r="R3" i="4"/>
  <c r="R37" i="4"/>
  <c r="R36" i="4"/>
  <c r="R35" i="4"/>
  <c r="R34" i="4"/>
  <c r="R31" i="4"/>
  <c r="R30" i="4"/>
  <c r="R29" i="4"/>
  <c r="R28" i="4"/>
  <c r="P8" i="3"/>
  <c r="O8" i="3"/>
  <c r="N8" i="3"/>
  <c r="P7" i="3"/>
  <c r="O7" i="3"/>
  <c r="N7" i="3"/>
  <c r="R25" i="4"/>
  <c r="R24" i="4"/>
  <c r="R23" i="4"/>
  <c r="R22" i="4"/>
  <c r="R19" i="4"/>
  <c r="R18" i="4"/>
  <c r="R17" i="4"/>
  <c r="R16" i="4"/>
  <c r="R13" i="4"/>
  <c r="R12" i="4"/>
  <c r="R11" i="4"/>
  <c r="R10" i="4"/>
  <c r="P6" i="3"/>
  <c r="O6" i="3"/>
  <c r="N6" i="3"/>
  <c r="P5" i="3"/>
  <c r="O5" i="3"/>
  <c r="N5" i="3"/>
  <c r="P4" i="3"/>
  <c r="O4" i="3"/>
  <c r="N4" i="3"/>
  <c r="M5" i="3"/>
  <c r="M6" i="3"/>
  <c r="M7" i="3"/>
  <c r="M8" i="3"/>
  <c r="M4" i="3"/>
  <c r="H28" i="4"/>
  <c r="H29" i="4"/>
  <c r="H30" i="4"/>
  <c r="H31" i="4"/>
  <c r="H34" i="4"/>
  <c r="H35" i="4"/>
  <c r="H36" i="4"/>
  <c r="H37" i="4"/>
  <c r="H8" i="3"/>
  <c r="G8" i="3"/>
  <c r="F8" i="3"/>
  <c r="H7" i="3"/>
  <c r="G7" i="3"/>
  <c r="F7" i="3"/>
  <c r="H25" i="4"/>
  <c r="H24" i="4"/>
  <c r="H23" i="4"/>
  <c r="H22" i="4"/>
  <c r="H6" i="3"/>
  <c r="G6" i="3"/>
  <c r="F6" i="3"/>
  <c r="H19" i="4"/>
  <c r="H18" i="4"/>
  <c r="H17" i="4"/>
  <c r="H16" i="4"/>
  <c r="H5" i="3"/>
  <c r="G5" i="3"/>
  <c r="F5" i="3"/>
  <c r="H13" i="4"/>
  <c r="H12" i="4"/>
  <c r="H11" i="4"/>
  <c r="H10" i="4"/>
  <c r="H7" i="4"/>
  <c r="H6" i="4"/>
  <c r="H5" i="4"/>
  <c r="H4" i="4"/>
  <c r="H3" i="4"/>
  <c r="H4" i="3"/>
  <c r="G4" i="3"/>
  <c r="F4" i="3"/>
  <c r="E5" i="3"/>
  <c r="E6" i="3"/>
  <c r="E7" i="3"/>
  <c r="E8" i="3"/>
  <c r="E4" i="3"/>
</calcChain>
</file>

<file path=xl/sharedStrings.xml><?xml version="1.0" encoding="utf-8"?>
<sst xmlns="http://schemas.openxmlformats.org/spreadsheetml/2006/main" count="86" uniqueCount="23">
  <si>
    <t>Scatterv/Gatherv (Arm)</t>
  </si>
  <si>
    <t>Remote Memory Access (Arm)</t>
  </si>
  <si>
    <t>Remote Memory Access (i5-10210U)</t>
  </si>
  <si>
    <t>Scatterv/Gatherv (i5-10210U)</t>
  </si>
  <si>
    <t>SEQ 1000</t>
  </si>
  <si>
    <t>res</t>
  </si>
  <si>
    <t>SEQ 1500</t>
  </si>
  <si>
    <t>SEQ 2000</t>
  </si>
  <si>
    <t>SEQ 2500</t>
  </si>
  <si>
    <t>SEQ 3000</t>
  </si>
  <si>
    <t>MPI 1000</t>
  </si>
  <si>
    <t>MPI 1500</t>
  </si>
  <si>
    <t>MPI 2000</t>
  </si>
  <si>
    <t>MPI 2500</t>
  </si>
  <si>
    <t>MPI 3000</t>
  </si>
  <si>
    <t>Scatterv/Gatterv (ARM)</t>
  </si>
  <si>
    <t>ускр, 2</t>
  </si>
  <si>
    <t>ускр, 4</t>
  </si>
  <si>
    <t>ускр, 6</t>
  </si>
  <si>
    <t>ускр,8</t>
  </si>
  <si>
    <t>RMA (ARM)</t>
  </si>
  <si>
    <t>Scatterv/Gatterv (i5-10210U)</t>
  </si>
  <si>
    <t>RMA (i5-10210U)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</si>
</sst>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charset val="204"/>
      <scheme val="minor"/>
    </font>
    <font>
      <sz val="11"/>
      <color rgb="FF000000"/>
      <name val="Menlo"/>
      <family val="2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/>
    <xf numFmtId="164" fontId="0" fillId="0" borderId="9" xfId="0" applyNumberForma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3" fillId="0" borderId="0" xfId="0" applyFont="1"/>
    <xf numFmtId="0" fontId="0" fillId="2" borderId="0" xfId="0" applyFill="1"/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89E4-6AB0-BA47-9B20-43952C08E3C4}">
  <dimension ref="A1:Q21"/>
  <sheetViews>
    <sheetView zoomScale="91" workbookViewId="0">
      <selection activeCell="J33" sqref="I33:J34"/>
    </sheetView>
  </sheetViews>
  <sheetFormatPr baseColWidth="10" defaultRowHeight="16" x14ac:dyDescent="0.2"/>
  <cols>
    <col min="1" max="1" width="6.33203125" customWidth="1"/>
    <col min="3" max="3" width="15.1640625" bestFit="1" customWidth="1"/>
    <col min="4" max="4" width="11" bestFit="1" customWidth="1"/>
    <col min="5" max="5" width="15.1640625" bestFit="1" customWidth="1"/>
    <col min="6" max="8" width="11" bestFit="1" customWidth="1"/>
    <col min="9" max="9" width="7.33203125" customWidth="1"/>
    <col min="11" max="13" width="15.1640625" bestFit="1" customWidth="1"/>
  </cols>
  <sheetData>
    <row r="1" spans="1:16" ht="7" customHeight="1" thickBot="1" x14ac:dyDescent="0.25">
      <c r="A1" s="4"/>
      <c r="B1" s="14"/>
      <c r="C1" s="5"/>
      <c r="D1" s="5"/>
      <c r="E1" s="5"/>
      <c r="F1" s="5"/>
      <c r="G1" s="5"/>
      <c r="H1" s="5"/>
      <c r="I1" s="5"/>
      <c r="J1" s="14"/>
      <c r="K1" s="5"/>
      <c r="L1" s="5"/>
      <c r="M1" s="19"/>
      <c r="N1" s="5"/>
      <c r="O1" s="5"/>
      <c r="P1" s="5"/>
    </row>
    <row r="2" spans="1:16" ht="17" thickBot="1" x14ac:dyDescent="0.25">
      <c r="A2" s="4"/>
      <c r="B2" s="28" t="s">
        <v>0</v>
      </c>
      <c r="C2" s="29"/>
      <c r="D2" s="29"/>
      <c r="E2" s="29"/>
      <c r="F2" s="29"/>
      <c r="G2" s="29"/>
      <c r="H2" s="30"/>
      <c r="I2" s="5"/>
      <c r="J2" s="28" t="s">
        <v>1</v>
      </c>
      <c r="K2" s="29"/>
      <c r="L2" s="29"/>
      <c r="M2" s="29"/>
      <c r="N2" s="29"/>
      <c r="O2" s="29"/>
      <c r="P2" s="30"/>
    </row>
    <row r="3" spans="1:16" ht="17" thickBot="1" x14ac:dyDescent="0.25">
      <c r="A3" s="4"/>
      <c r="B3" s="15"/>
      <c r="C3" s="23">
        <v>1</v>
      </c>
      <c r="D3" s="7">
        <v>2</v>
      </c>
      <c r="E3" s="7" t="s">
        <v>16</v>
      </c>
      <c r="F3" s="7" t="s">
        <v>17</v>
      </c>
      <c r="G3" s="7" t="s">
        <v>18</v>
      </c>
      <c r="H3" s="7" t="s">
        <v>19</v>
      </c>
      <c r="I3" s="5"/>
      <c r="J3" s="15"/>
      <c r="K3" s="23">
        <v>1</v>
      </c>
      <c r="L3" s="7">
        <v>2</v>
      </c>
      <c r="M3" s="7" t="s">
        <v>16</v>
      </c>
      <c r="N3" s="7" t="s">
        <v>17</v>
      </c>
      <c r="O3" s="7" t="s">
        <v>18</v>
      </c>
      <c r="P3" s="7" t="s">
        <v>19</v>
      </c>
    </row>
    <row r="4" spans="1:16" x14ac:dyDescent="0.2">
      <c r="A4" s="4"/>
      <c r="B4" s="16">
        <v>1000</v>
      </c>
      <c r="C4" s="1">
        <v>3.4632999999999998</v>
      </c>
      <c r="D4" s="8">
        <v>1.796</v>
      </c>
      <c r="E4" s="8">
        <f>C4/D4</f>
        <v>1.9283407572383071</v>
      </c>
      <c r="F4" s="8">
        <f>C4/0.9439</f>
        <v>3.6691386799449095</v>
      </c>
      <c r="G4" s="8">
        <f>C4/0.6638</f>
        <v>5.2173847544441099</v>
      </c>
      <c r="H4" s="9">
        <f>C4/0.6276</f>
        <v>5.5183237731038872</v>
      </c>
      <c r="I4" s="5"/>
      <c r="J4" s="16">
        <v>1000</v>
      </c>
      <c r="K4" s="3">
        <v>3.4632999999999998</v>
      </c>
      <c r="L4" s="8">
        <v>1.8138000000000001</v>
      </c>
      <c r="M4" s="8">
        <f>K4/L4</f>
        <v>1.9094166942331017</v>
      </c>
      <c r="N4" s="8">
        <f>K4/0.9436</f>
        <v>3.67030521407376</v>
      </c>
      <c r="O4" s="8">
        <f>K4/0.6651</f>
        <v>5.2071868891895949</v>
      </c>
      <c r="P4" s="9">
        <f>K4/0.6441</f>
        <v>5.376960099363453</v>
      </c>
    </row>
    <row r="5" spans="1:16" x14ac:dyDescent="0.2">
      <c r="A5" s="4"/>
      <c r="B5" s="17">
        <v>1500</v>
      </c>
      <c r="C5" s="21">
        <v>11.813700000000001</v>
      </c>
      <c r="D5" s="10">
        <v>6.2862999999999998</v>
      </c>
      <c r="E5" s="10">
        <f t="shared" ref="E5:E8" si="0">C5/D5</f>
        <v>1.8792771582647982</v>
      </c>
      <c r="F5" s="10">
        <f>C5/3.6056</f>
        <v>3.2764865764366542</v>
      </c>
      <c r="G5" s="10">
        <f>C5/2.5034</f>
        <v>4.7190620755772148</v>
      </c>
      <c r="H5" s="11">
        <f>C5/2.3222</f>
        <v>5.0872879166307809</v>
      </c>
      <c r="I5" s="5"/>
      <c r="J5" s="17">
        <v>1500</v>
      </c>
      <c r="K5" s="24">
        <v>11.813700000000001</v>
      </c>
      <c r="L5" s="10">
        <v>6.3047000000000004</v>
      </c>
      <c r="M5" s="10">
        <f t="shared" ref="M5:M8" si="1">K5/L5</f>
        <v>1.8737925674496805</v>
      </c>
      <c r="N5" s="10">
        <f>K5/3.6123</f>
        <v>3.2704094344323567</v>
      </c>
      <c r="O5" s="10">
        <f>K5/2.5055</f>
        <v>4.7151067651167438</v>
      </c>
      <c r="P5" s="11">
        <f>K5/2.3744</f>
        <v>4.9754464285714288</v>
      </c>
    </row>
    <row r="6" spans="1:16" x14ac:dyDescent="0.2">
      <c r="A6" s="4"/>
      <c r="B6" s="17">
        <v>2000</v>
      </c>
      <c r="C6" s="21">
        <v>28.579499999999999</v>
      </c>
      <c r="D6" s="10">
        <v>15.927099999999999</v>
      </c>
      <c r="E6" s="10">
        <f t="shared" si="0"/>
        <v>1.7943944597572692</v>
      </c>
      <c r="F6" s="10">
        <f>C6/8.2844</f>
        <v>3.449797209212496</v>
      </c>
      <c r="G6" s="10">
        <f>C6/5.6793</f>
        <v>5.032222280914902</v>
      </c>
      <c r="H6" s="11">
        <f>C6/5.6818</f>
        <v>5.0300080960259068</v>
      </c>
      <c r="I6" s="5"/>
      <c r="J6" s="17">
        <v>2000</v>
      </c>
      <c r="K6" s="24">
        <v>28.579499999999999</v>
      </c>
      <c r="L6" s="10">
        <v>15.9247</v>
      </c>
      <c r="M6" s="10">
        <f t="shared" si="1"/>
        <v>1.7946648916463104</v>
      </c>
      <c r="N6" s="10">
        <f>K6/8.4019</f>
        <v>3.4015520298979993</v>
      </c>
      <c r="O6" s="10">
        <f>K6/5.7039</f>
        <v>5.0105191184978697</v>
      </c>
      <c r="P6" s="11">
        <f>K6/5.9032</f>
        <v>4.8413572299769614</v>
      </c>
    </row>
    <row r="7" spans="1:16" x14ac:dyDescent="0.2">
      <c r="A7" s="4"/>
      <c r="B7" s="17">
        <v>2500</v>
      </c>
      <c r="C7" s="21">
        <v>58.8765</v>
      </c>
      <c r="D7" s="10">
        <v>31.829000000000001</v>
      </c>
      <c r="E7" s="10">
        <f t="shared" si="0"/>
        <v>1.8497753620911748</v>
      </c>
      <c r="F7" s="10">
        <f>C7/18.517</f>
        <v>3.1795917265215747</v>
      </c>
      <c r="G7" s="10">
        <f>C7/12.7945</f>
        <v>4.6017038571261093</v>
      </c>
      <c r="H7" s="11">
        <f>C7/12.9938</f>
        <v>4.5311225353630196</v>
      </c>
      <c r="I7" s="5"/>
      <c r="J7" s="17">
        <v>2500</v>
      </c>
      <c r="K7" s="24">
        <v>58.8765</v>
      </c>
      <c r="L7" s="10">
        <v>32.335799999999999</v>
      </c>
      <c r="M7" s="10">
        <f t="shared" si="1"/>
        <v>1.8207837752583824</v>
      </c>
      <c r="N7" s="10">
        <f>K7/18.6735</f>
        <v>3.1529440115671941</v>
      </c>
      <c r="O7" s="10">
        <f>K7/12.7331</f>
        <v>4.6238936315586932</v>
      </c>
      <c r="P7" s="11">
        <f>K7/12.6387</f>
        <v>4.6584300600536448</v>
      </c>
    </row>
    <row r="8" spans="1:16" ht="17" thickBot="1" x14ac:dyDescent="0.25">
      <c r="A8" s="4"/>
      <c r="B8" s="18">
        <v>3000</v>
      </c>
      <c r="C8" s="22">
        <v>178.566</v>
      </c>
      <c r="D8" s="12">
        <v>67.069500000000005</v>
      </c>
      <c r="E8" s="12">
        <f t="shared" si="0"/>
        <v>2.6624024332968039</v>
      </c>
      <c r="F8" s="12">
        <f>C8/37.3301</f>
        <v>4.7834321365332535</v>
      </c>
      <c r="G8" s="12">
        <f>C8/25.3343</f>
        <v>7.0483889430534887</v>
      </c>
      <c r="H8" s="13">
        <f>C8/25.8639</f>
        <v>6.9040631923259834</v>
      </c>
      <c r="I8" s="5"/>
      <c r="J8" s="18">
        <v>3000</v>
      </c>
      <c r="K8" s="25">
        <v>178.566</v>
      </c>
      <c r="L8" s="12">
        <v>67.173299999999998</v>
      </c>
      <c r="M8" s="12">
        <f t="shared" si="1"/>
        <v>2.6582883377770634</v>
      </c>
      <c r="N8" s="12">
        <f>K8/36.7978</f>
        <v>4.8526270592263669</v>
      </c>
      <c r="O8" s="12">
        <f>K8/25.5068</f>
        <v>7.000721376260449</v>
      </c>
      <c r="P8" s="13">
        <f>K8/26.685</f>
        <v>6.6916245081506469</v>
      </c>
    </row>
    <row r="9" spans="1:16" x14ac:dyDescent="0.2">
      <c r="A9" s="4"/>
      <c r="B9" s="14"/>
      <c r="C9" s="5"/>
      <c r="D9" s="5"/>
      <c r="E9" s="5"/>
      <c r="F9" s="5"/>
      <c r="G9" s="5"/>
      <c r="H9" s="5"/>
      <c r="I9" s="5"/>
      <c r="J9" s="14"/>
      <c r="K9" s="5"/>
      <c r="L9" s="5"/>
      <c r="M9" s="5"/>
      <c r="N9" s="5"/>
      <c r="O9" s="5"/>
      <c r="P9" s="5"/>
    </row>
    <row r="10" spans="1:16" ht="17" thickBot="1" x14ac:dyDescent="0.25">
      <c r="A10" s="4"/>
      <c r="B10" s="14"/>
      <c r="C10" s="5"/>
      <c r="D10" s="5"/>
      <c r="E10" s="5"/>
      <c r="F10" s="5"/>
      <c r="G10" s="5"/>
      <c r="H10" s="5"/>
      <c r="I10" s="5"/>
      <c r="J10" s="14"/>
      <c r="K10" s="5"/>
      <c r="L10" s="5"/>
      <c r="M10" s="5"/>
      <c r="N10" s="5"/>
      <c r="O10" s="5"/>
      <c r="P10" s="5"/>
    </row>
    <row r="11" spans="1:16" ht="17" thickBot="1" x14ac:dyDescent="0.25">
      <c r="A11" s="4"/>
      <c r="B11" s="28" t="s">
        <v>3</v>
      </c>
      <c r="C11" s="29"/>
      <c r="D11" s="29"/>
      <c r="E11" s="29"/>
      <c r="F11" s="29"/>
      <c r="G11" s="29"/>
      <c r="H11" s="30"/>
      <c r="I11" s="5"/>
      <c r="J11" s="28" t="s">
        <v>2</v>
      </c>
      <c r="K11" s="29"/>
      <c r="L11" s="29"/>
      <c r="M11" s="29"/>
      <c r="N11" s="29"/>
      <c r="O11" s="29"/>
      <c r="P11" s="30"/>
    </row>
    <row r="12" spans="1:16" ht="17" thickBot="1" x14ac:dyDescent="0.25">
      <c r="A12" s="4"/>
      <c r="B12" s="15"/>
      <c r="C12" s="7">
        <v>1</v>
      </c>
      <c r="D12" s="7">
        <v>2</v>
      </c>
      <c r="E12" s="7" t="s">
        <v>16</v>
      </c>
      <c r="F12" s="7" t="s">
        <v>17</v>
      </c>
      <c r="G12" s="7" t="s">
        <v>18</v>
      </c>
      <c r="H12" s="7" t="s">
        <v>19</v>
      </c>
      <c r="I12" s="5"/>
      <c r="J12" s="15"/>
      <c r="K12" s="7">
        <v>1</v>
      </c>
      <c r="L12" s="7">
        <v>2</v>
      </c>
      <c r="M12" s="7" t="s">
        <v>16</v>
      </c>
      <c r="N12" s="7" t="s">
        <v>17</v>
      </c>
      <c r="O12" s="7" t="s">
        <v>18</v>
      </c>
      <c r="P12" s="7" t="s">
        <v>19</v>
      </c>
    </row>
    <row r="13" spans="1:16" x14ac:dyDescent="0.2">
      <c r="A13" s="4"/>
      <c r="B13" s="16">
        <v>1000</v>
      </c>
      <c r="C13" s="20">
        <v>1.7609999999999999</v>
      </c>
      <c r="D13" s="8">
        <v>1.0780000000000001</v>
      </c>
      <c r="E13" s="8">
        <f>C13/D13</f>
        <v>1.6335807050092763</v>
      </c>
      <c r="F13" s="8">
        <f>C13/0.8497</f>
        <v>2.0724961751206306</v>
      </c>
      <c r="G13" s="8">
        <f>C13/0.8404</f>
        <v>2.0954307472632077</v>
      </c>
      <c r="H13" s="9">
        <f>C13/0.9339</f>
        <v>1.8856408609058786</v>
      </c>
      <c r="I13" s="5"/>
      <c r="J13" s="16">
        <v>1000</v>
      </c>
      <c r="K13" s="20">
        <v>1.7609999999999999</v>
      </c>
      <c r="L13" s="8">
        <v>0.9677</v>
      </c>
      <c r="M13" s="8">
        <f>K13/L13</f>
        <v>1.8197788570838069</v>
      </c>
      <c r="N13" s="8">
        <f>K13/0.8047</f>
        <v>2.188393190008699</v>
      </c>
      <c r="O13" s="8">
        <f>K13/0.7517</f>
        <v>2.3426899028867898</v>
      </c>
      <c r="P13" s="9">
        <f>K13/0.805</f>
        <v>2.1875776397515527</v>
      </c>
    </row>
    <row r="14" spans="1:16" x14ac:dyDescent="0.2">
      <c r="A14" s="4"/>
      <c r="B14" s="17">
        <v>1500</v>
      </c>
      <c r="C14" s="21">
        <v>7.2552000000000003</v>
      </c>
      <c r="D14" s="10">
        <v>3.7494000000000001</v>
      </c>
      <c r="E14" s="10">
        <f t="shared" ref="E14:E17" si="2">C14/D14</f>
        <v>1.9350296047367579</v>
      </c>
      <c r="F14" s="10">
        <f>C14/3.1042</f>
        <v>2.3372205399136652</v>
      </c>
      <c r="G14" s="10">
        <f>C13/3.7382</f>
        <v>0.47108233909368141</v>
      </c>
      <c r="H14" s="11">
        <f>C13/4.4645</f>
        <v>0.3944450666368014</v>
      </c>
      <c r="I14" s="5"/>
      <c r="J14" s="17">
        <v>1500</v>
      </c>
      <c r="K14" s="21">
        <v>7.2552000000000003</v>
      </c>
      <c r="L14" s="10">
        <v>3.5265</v>
      </c>
      <c r="M14" s="10">
        <f>K14/L14</f>
        <v>2.0573373032752023</v>
      </c>
      <c r="N14" s="10">
        <f>K14/2.8475</f>
        <v>2.5479192273924496</v>
      </c>
      <c r="O14" s="10">
        <f>L14/2.9949</f>
        <v>1.1775017529800662</v>
      </c>
      <c r="P14" s="10">
        <f>M14/4.1029</f>
        <v>0.50143491268985407</v>
      </c>
    </row>
    <row r="15" spans="1:16" x14ac:dyDescent="0.2">
      <c r="A15" s="4"/>
      <c r="B15" s="17">
        <v>2000</v>
      </c>
      <c r="C15" s="21">
        <v>30.0671</v>
      </c>
      <c r="D15" s="10">
        <v>17.1358</v>
      </c>
      <c r="E15" s="10">
        <f t="shared" si="2"/>
        <v>1.7546364920225492</v>
      </c>
      <c r="F15" s="10">
        <f>C15/17.1358</f>
        <v>1.7546364920225492</v>
      </c>
      <c r="G15" s="10">
        <f>C15/12.9198</f>
        <v>2.3272109475378877</v>
      </c>
      <c r="H15" s="11">
        <f>C15/13.4319</f>
        <v>2.2384845033092859</v>
      </c>
      <c r="I15" s="5"/>
      <c r="J15" s="17">
        <v>2000</v>
      </c>
      <c r="K15" s="21">
        <v>30.0671</v>
      </c>
      <c r="L15" s="10">
        <v>15.8964</v>
      </c>
      <c r="M15" s="10">
        <f>K15/L15</f>
        <v>1.8914408293701719</v>
      </c>
      <c r="N15" s="10">
        <f>K15/11.2298</f>
        <v>2.6774386008655542</v>
      </c>
      <c r="O15" s="10">
        <f>L15/10.6748</f>
        <v>1.4891520215835425</v>
      </c>
      <c r="P15" s="10">
        <f>M15/11.1015</f>
        <v>0.17037705079225077</v>
      </c>
    </row>
    <row r="16" spans="1:16" x14ac:dyDescent="0.2">
      <c r="A16" s="4"/>
      <c r="B16" s="17">
        <v>2500</v>
      </c>
      <c r="C16" s="21">
        <v>65.853999999999999</v>
      </c>
      <c r="D16" s="10">
        <v>39.3371</v>
      </c>
      <c r="E16" s="10">
        <f t="shared" si="2"/>
        <v>1.6740939215142956</v>
      </c>
      <c r="F16" s="10">
        <f>C16/29.8499</f>
        <v>2.2061715449632997</v>
      </c>
      <c r="G16" s="10">
        <f>C16/28.3863</f>
        <v>2.3199219341724708</v>
      </c>
      <c r="H16" s="11">
        <f>C16/28.0474</f>
        <v>2.3479538210315396</v>
      </c>
      <c r="I16" s="5"/>
      <c r="J16" s="17">
        <v>2500</v>
      </c>
      <c r="K16" s="21">
        <v>65.853999999999999</v>
      </c>
      <c r="L16" s="10">
        <v>36.369</v>
      </c>
      <c r="M16" s="10">
        <f>K16/L16</f>
        <v>1.8107179191069318</v>
      </c>
      <c r="N16" s="10">
        <f>K16/25.295</f>
        <v>2.6034394149041309</v>
      </c>
      <c r="O16" s="10">
        <f>L16/24.7204</f>
        <v>1.4712140580249509</v>
      </c>
      <c r="P16" s="10">
        <f>M16/25.4004</f>
        <v>7.1286984421778068E-2</v>
      </c>
    </row>
    <row r="17" spans="1:17" ht="17" thickBot="1" x14ac:dyDescent="0.25">
      <c r="A17" s="4"/>
      <c r="B17" s="18">
        <v>3000</v>
      </c>
      <c r="C17" s="22">
        <v>130.65</v>
      </c>
      <c r="D17" s="12">
        <v>76.465100000000007</v>
      </c>
      <c r="E17" s="12">
        <f t="shared" si="2"/>
        <v>1.7086226265315809</v>
      </c>
      <c r="F17" s="12">
        <f>C17/58.5688</f>
        <v>2.2307098660037425</v>
      </c>
      <c r="G17" s="12">
        <f>C17/54.3607</f>
        <v>2.403390684814581</v>
      </c>
      <c r="H17" s="13">
        <f>C17/54.697</f>
        <v>2.3886136351170997</v>
      </c>
      <c r="I17" s="5"/>
      <c r="J17" s="18">
        <v>3000</v>
      </c>
      <c r="K17" s="22">
        <v>130.65</v>
      </c>
      <c r="L17" s="12">
        <v>70.975399999999993</v>
      </c>
      <c r="M17" s="12">
        <f>K17/L17</f>
        <v>1.8407786359780998</v>
      </c>
      <c r="N17" s="12">
        <f>K17/47.6206</f>
        <v>2.7435605599257462</v>
      </c>
      <c r="O17" s="12">
        <f>L17/46.9981</f>
        <v>1.5101759432828135</v>
      </c>
      <c r="P17" s="12">
        <f>M17/48.6035</f>
        <v>3.7873376114438258E-2</v>
      </c>
    </row>
    <row r="21" spans="1:17" x14ac:dyDescent="0.2">
      <c r="J21" s="4"/>
      <c r="K21" s="4"/>
      <c r="L21" s="4"/>
      <c r="M21" s="4"/>
      <c r="N21" s="4"/>
      <c r="O21" s="4"/>
      <c r="P21" s="4"/>
      <c r="Q21" s="4"/>
    </row>
  </sheetData>
  <mergeCells count="4">
    <mergeCell ref="B11:H11"/>
    <mergeCell ref="J11:P11"/>
    <mergeCell ref="B2:H2"/>
    <mergeCell ref="J2:P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DFDA-BF86-9642-932D-F2F62EAE8CA7}">
  <dimension ref="A1:R71"/>
  <sheetViews>
    <sheetView tabSelected="1" workbookViewId="0">
      <selection activeCell="R42" sqref="R42"/>
    </sheetView>
  </sheetViews>
  <sheetFormatPr baseColWidth="10" defaultRowHeight="16" x14ac:dyDescent="0.2"/>
  <sheetData>
    <row r="1" spans="1:18" x14ac:dyDescent="0.2">
      <c r="B1" s="31" t="s">
        <v>15</v>
      </c>
      <c r="C1" s="31"/>
      <c r="D1" s="31"/>
      <c r="E1" s="31"/>
      <c r="F1" s="31"/>
      <c r="G1" s="31"/>
      <c r="H1" s="31"/>
      <c r="K1" s="31" t="s">
        <v>20</v>
      </c>
      <c r="L1" s="31"/>
      <c r="M1" s="31"/>
      <c r="N1" s="31"/>
      <c r="O1" s="31"/>
      <c r="P1" s="31"/>
      <c r="Q1" s="31"/>
      <c r="R1" s="31"/>
    </row>
    <row r="2" spans="1:18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5</v>
      </c>
      <c r="M2">
        <v>1</v>
      </c>
      <c r="N2">
        <v>2</v>
      </c>
      <c r="O2">
        <v>3</v>
      </c>
      <c r="P2">
        <v>4</v>
      </c>
      <c r="Q2">
        <v>5</v>
      </c>
      <c r="R2" t="s">
        <v>5</v>
      </c>
    </row>
    <row r="3" spans="1:18" x14ac:dyDescent="0.2">
      <c r="B3" t="s">
        <v>4</v>
      </c>
      <c r="C3" s="2">
        <v>3.5497399999999999</v>
      </c>
      <c r="D3">
        <v>3.43492</v>
      </c>
      <c r="E3" s="2">
        <v>3.4759199999999999</v>
      </c>
      <c r="F3">
        <v>3.4791699999999999</v>
      </c>
      <c r="G3" s="2">
        <v>3.5258500000000002</v>
      </c>
      <c r="H3">
        <f>AVERAGE(D3:F3)</f>
        <v>3.4633366666666667</v>
      </c>
      <c r="L3" t="s">
        <v>4</v>
      </c>
      <c r="M3" s="2">
        <v>3.5497399999999999</v>
      </c>
      <c r="N3">
        <v>3.43492</v>
      </c>
      <c r="O3" s="2">
        <v>3.4759199999999999</v>
      </c>
      <c r="P3">
        <v>3.4791699999999999</v>
      </c>
      <c r="Q3" s="2">
        <v>3.5258500000000002</v>
      </c>
      <c r="R3">
        <f>AVERAGE(N3:P3)</f>
        <v>3.4633366666666667</v>
      </c>
    </row>
    <row r="4" spans="1:18" x14ac:dyDescent="0.2">
      <c r="B4" t="s">
        <v>6</v>
      </c>
      <c r="C4" s="2">
        <v>11.8201</v>
      </c>
      <c r="D4" s="2">
        <v>11.802</v>
      </c>
      <c r="E4" s="2">
        <v>11.8286</v>
      </c>
      <c r="F4" s="2">
        <v>11.810700000000001</v>
      </c>
      <c r="G4" s="2">
        <v>11.8201</v>
      </c>
      <c r="H4">
        <f>AVERAGE(D4:F4)</f>
        <v>11.813766666666666</v>
      </c>
      <c r="L4" t="s">
        <v>6</v>
      </c>
      <c r="M4" s="2">
        <v>11.8201</v>
      </c>
      <c r="N4" s="2">
        <v>11.802</v>
      </c>
      <c r="O4" s="2">
        <v>11.8286</v>
      </c>
      <c r="P4" s="2">
        <v>11.810700000000001</v>
      </c>
      <c r="Q4" s="2">
        <v>11.8201</v>
      </c>
      <c r="R4">
        <f>AVERAGE(N4:P4)</f>
        <v>11.813766666666666</v>
      </c>
    </row>
    <row r="5" spans="1:18" x14ac:dyDescent="0.2">
      <c r="B5" t="s">
        <v>7</v>
      </c>
      <c r="C5">
        <v>28.5715</v>
      </c>
      <c r="D5">
        <v>28.623100000000001</v>
      </c>
      <c r="E5">
        <v>28.588000000000001</v>
      </c>
      <c r="F5">
        <v>28.5275</v>
      </c>
      <c r="G5" s="2">
        <v>28.636399999999998</v>
      </c>
      <c r="H5">
        <f>AVERAGE(D5:F5)</f>
        <v>28.579533333333334</v>
      </c>
      <c r="L5" t="s">
        <v>7</v>
      </c>
      <c r="M5">
        <v>28.5715</v>
      </c>
      <c r="N5">
        <v>28.623100000000001</v>
      </c>
      <c r="O5">
        <v>28.588000000000001</v>
      </c>
      <c r="P5">
        <v>28.5275</v>
      </c>
      <c r="Q5" s="2">
        <v>28.636399999999998</v>
      </c>
      <c r="R5">
        <f>AVERAGE(N5:P5)</f>
        <v>28.579533333333334</v>
      </c>
    </row>
    <row r="6" spans="1:18" x14ac:dyDescent="0.2">
      <c r="B6" t="s">
        <v>8</v>
      </c>
      <c r="C6">
        <v>59.336100000000002</v>
      </c>
      <c r="D6" s="2">
        <v>59.245699999999999</v>
      </c>
      <c r="E6">
        <v>57.743899999999996</v>
      </c>
      <c r="F6">
        <v>59.639899999999997</v>
      </c>
      <c r="G6" s="2">
        <v>57.031799999999997</v>
      </c>
      <c r="H6">
        <f>AVERAGE(D6:F6)</f>
        <v>58.8765</v>
      </c>
      <c r="L6" t="s">
        <v>8</v>
      </c>
      <c r="M6">
        <v>59.336100000000002</v>
      </c>
      <c r="N6" s="2">
        <v>59.245699999999999</v>
      </c>
      <c r="O6">
        <v>57.743899999999996</v>
      </c>
      <c r="P6">
        <v>59.639899999999997</v>
      </c>
      <c r="Q6" s="2">
        <v>57.031799999999997</v>
      </c>
      <c r="R6">
        <f>AVERAGE(N6:P6)</f>
        <v>58.8765</v>
      </c>
    </row>
    <row r="7" spans="1:18" x14ac:dyDescent="0.2">
      <c r="B7" t="s">
        <v>9</v>
      </c>
      <c r="C7" s="2">
        <v>178.261</v>
      </c>
      <c r="D7">
        <v>178.887</v>
      </c>
      <c r="E7">
        <v>178.22900000000001</v>
      </c>
      <c r="F7">
        <v>178.58199999999999</v>
      </c>
      <c r="G7" s="2">
        <v>178.83699999999999</v>
      </c>
      <c r="H7">
        <f>AVERAGE(D7:F7)</f>
        <v>178.566</v>
      </c>
      <c r="L7" t="s">
        <v>9</v>
      </c>
      <c r="M7" s="2">
        <v>178.261</v>
      </c>
      <c r="N7">
        <v>178.887</v>
      </c>
      <c r="O7">
        <v>178.22900000000001</v>
      </c>
      <c r="P7">
        <v>178.58199999999999</v>
      </c>
      <c r="Q7" s="2">
        <v>178.83699999999999</v>
      </c>
      <c r="R7">
        <f>AVERAGE(N7:P7)</f>
        <v>178.566</v>
      </c>
    </row>
    <row r="9" spans="1:18" x14ac:dyDescent="0.2">
      <c r="C9">
        <v>1</v>
      </c>
      <c r="D9">
        <v>2</v>
      </c>
      <c r="E9">
        <v>3</v>
      </c>
      <c r="F9">
        <v>4</v>
      </c>
      <c r="G9" s="2">
        <v>5</v>
      </c>
      <c r="H9" t="s">
        <v>5</v>
      </c>
      <c r="K9" s="4"/>
      <c r="L9" s="4"/>
      <c r="M9" s="4">
        <v>1</v>
      </c>
      <c r="N9" s="4">
        <v>2</v>
      </c>
      <c r="O9" s="4">
        <v>3</v>
      </c>
      <c r="P9" s="4">
        <v>4</v>
      </c>
      <c r="Q9" s="4">
        <v>5</v>
      </c>
      <c r="R9" s="4" t="s">
        <v>5</v>
      </c>
    </row>
    <row r="10" spans="1:18" x14ac:dyDescent="0.2">
      <c r="A10">
        <v>2</v>
      </c>
      <c r="B10" t="s">
        <v>10</v>
      </c>
      <c r="C10">
        <v>1.8025500000000001</v>
      </c>
      <c r="D10">
        <v>1.7965899999999999</v>
      </c>
      <c r="E10">
        <v>1.79481</v>
      </c>
      <c r="F10">
        <v>1.7968299999999999</v>
      </c>
      <c r="G10" s="2">
        <v>1.79697</v>
      </c>
      <c r="H10">
        <f>AVERAGE(D10:F10)</f>
        <v>1.7960766666666668</v>
      </c>
      <c r="K10" s="4">
        <v>2</v>
      </c>
      <c r="L10" s="4" t="s">
        <v>10</v>
      </c>
      <c r="M10" s="4">
        <v>1.8219799999999999</v>
      </c>
      <c r="N10" s="6">
        <v>1.81877</v>
      </c>
      <c r="O10" s="6">
        <v>1.81006</v>
      </c>
      <c r="P10" s="6">
        <v>1.8126199999999999</v>
      </c>
      <c r="Q10" s="6">
        <v>1.8123</v>
      </c>
      <c r="R10" s="4">
        <f>AVERAGE(N10:P10)</f>
        <v>1.8138166666666666</v>
      </c>
    </row>
    <row r="11" spans="1:18" x14ac:dyDescent="0.2">
      <c r="A11">
        <v>4</v>
      </c>
      <c r="B11" t="s">
        <v>10</v>
      </c>
      <c r="C11" s="2">
        <v>0.94557400000000003</v>
      </c>
      <c r="D11">
        <v>0.94286199999999998</v>
      </c>
      <c r="E11" s="2">
        <v>0.94385200000000002</v>
      </c>
      <c r="F11">
        <v>0.94517600000000002</v>
      </c>
      <c r="G11" s="2">
        <v>0.93520499999999995</v>
      </c>
      <c r="H11">
        <f>AVERAGE(D11:F11)</f>
        <v>0.94396333333333338</v>
      </c>
      <c r="K11" s="4">
        <v>4</v>
      </c>
      <c r="L11" s="4" t="s">
        <v>10</v>
      </c>
      <c r="M11" s="4">
        <v>0.93826600000000004</v>
      </c>
      <c r="N11" s="6">
        <v>0.94107499999999999</v>
      </c>
      <c r="O11" s="6">
        <v>0.94262599999999996</v>
      </c>
      <c r="P11" s="6">
        <v>0.94714900000000002</v>
      </c>
      <c r="Q11" s="6">
        <v>0.94765500000000003</v>
      </c>
      <c r="R11" s="4">
        <f>AVERAGE(N11:P11)</f>
        <v>0.94361666666666666</v>
      </c>
    </row>
    <row r="12" spans="1:18" x14ac:dyDescent="0.2">
      <c r="A12">
        <v>6</v>
      </c>
      <c r="B12" t="s">
        <v>10</v>
      </c>
      <c r="C12" s="2">
        <v>0.65995099999999995</v>
      </c>
      <c r="D12">
        <v>0.65682300000000005</v>
      </c>
      <c r="E12" s="2">
        <v>0.66330500000000003</v>
      </c>
      <c r="F12" s="2">
        <v>0.67127199999999998</v>
      </c>
      <c r="G12" s="2">
        <v>0.66770700000000005</v>
      </c>
      <c r="H12">
        <f>AVERAGE(D12:F12)</f>
        <v>0.66380000000000006</v>
      </c>
      <c r="K12" s="4">
        <v>6</v>
      </c>
      <c r="L12" s="4" t="s">
        <v>10</v>
      </c>
      <c r="M12" s="6">
        <v>0.67062699999999997</v>
      </c>
      <c r="N12" s="6">
        <v>0.66283999999999998</v>
      </c>
      <c r="O12" s="6">
        <v>0.66797899999999999</v>
      </c>
      <c r="P12" s="6">
        <v>0.66446400000000005</v>
      </c>
      <c r="Q12" s="6">
        <v>0.66287200000000002</v>
      </c>
      <c r="R12" s="4">
        <f>AVERAGE(N12:P12)</f>
        <v>0.66509433333333334</v>
      </c>
    </row>
    <row r="13" spans="1:18" x14ac:dyDescent="0.2">
      <c r="A13">
        <v>8</v>
      </c>
      <c r="B13" t="s">
        <v>10</v>
      </c>
      <c r="C13" s="2">
        <v>0.62892599999999999</v>
      </c>
      <c r="D13" s="2">
        <v>0.63270599999999999</v>
      </c>
      <c r="E13">
        <v>0.62187599999999998</v>
      </c>
      <c r="F13" s="2">
        <v>0.62848800000000005</v>
      </c>
      <c r="G13" s="2">
        <v>0.63720299999999996</v>
      </c>
      <c r="H13">
        <f>AVERAGE(D13:F13)</f>
        <v>0.62768999999999997</v>
      </c>
      <c r="K13" s="4">
        <v>8</v>
      </c>
      <c r="L13" s="4" t="s">
        <v>10</v>
      </c>
      <c r="M13" s="6">
        <v>0.64063199999999998</v>
      </c>
      <c r="N13" s="6">
        <v>0.63980300000000001</v>
      </c>
      <c r="O13" s="6">
        <v>0.65834000000000004</v>
      </c>
      <c r="P13" s="6">
        <v>0.63429000000000002</v>
      </c>
      <c r="Q13" s="6">
        <v>0.66032299999999999</v>
      </c>
      <c r="R13" s="4">
        <f>AVERAGE(N13:P13)</f>
        <v>0.64414433333333332</v>
      </c>
    </row>
    <row r="14" spans="1:18" x14ac:dyDescent="0.2">
      <c r="K14" s="4"/>
      <c r="L14" s="4"/>
      <c r="M14" s="4"/>
      <c r="N14" s="4"/>
      <c r="O14" s="4"/>
      <c r="P14" s="4"/>
      <c r="Q14" s="4"/>
      <c r="R14" s="4"/>
    </row>
    <row r="15" spans="1:18" x14ac:dyDescent="0.2">
      <c r="C15">
        <v>1</v>
      </c>
      <c r="D15">
        <v>2</v>
      </c>
      <c r="E15">
        <v>3</v>
      </c>
      <c r="F15">
        <v>4</v>
      </c>
      <c r="G15" s="2">
        <v>5</v>
      </c>
      <c r="H15" t="s">
        <v>5</v>
      </c>
      <c r="K15" s="4"/>
      <c r="L15" s="4"/>
      <c r="M15" s="4">
        <v>1</v>
      </c>
      <c r="N15" s="4">
        <v>2</v>
      </c>
      <c r="O15" s="4">
        <v>3</v>
      </c>
      <c r="P15" s="4">
        <v>4</v>
      </c>
      <c r="Q15" s="4">
        <v>5</v>
      </c>
      <c r="R15" s="4" t="s">
        <v>5</v>
      </c>
    </row>
    <row r="16" spans="1:18" x14ac:dyDescent="0.2">
      <c r="A16">
        <v>2</v>
      </c>
      <c r="B16" t="s">
        <v>11</v>
      </c>
      <c r="C16" s="2">
        <v>6.3138699999999996</v>
      </c>
      <c r="D16">
        <v>6.2858499999999999</v>
      </c>
      <c r="E16" s="2">
        <v>6.2715500000000004</v>
      </c>
      <c r="F16" s="2">
        <v>6.3017599999999998</v>
      </c>
      <c r="G16" s="2">
        <v>6.2606000000000002</v>
      </c>
      <c r="H16">
        <f>AVERAGE(D16:F16)</f>
        <v>6.2863866666666679</v>
      </c>
      <c r="K16" s="4">
        <v>2</v>
      </c>
      <c r="L16" s="4" t="s">
        <v>11</v>
      </c>
      <c r="M16" s="6">
        <v>6.2765000000000004</v>
      </c>
      <c r="N16" s="2">
        <v>6.3091200000000001</v>
      </c>
      <c r="O16" s="2">
        <v>6.3004199999999999</v>
      </c>
      <c r="P16" s="2">
        <v>6.3044900000000004</v>
      </c>
      <c r="Q16" s="2">
        <v>6.2417800000000003</v>
      </c>
      <c r="R16" s="4">
        <f>AVERAGE(N16:P16)</f>
        <v>6.3046766666666665</v>
      </c>
    </row>
    <row r="17" spans="1:18" x14ac:dyDescent="0.2">
      <c r="A17">
        <v>4</v>
      </c>
      <c r="B17" t="s">
        <v>11</v>
      </c>
      <c r="C17" s="2">
        <v>3.60581</v>
      </c>
      <c r="D17" s="2">
        <v>3.6297899999999998</v>
      </c>
      <c r="E17" s="2">
        <v>3.6221700000000001</v>
      </c>
      <c r="F17" s="2">
        <v>3.5650499999999998</v>
      </c>
      <c r="G17" s="2">
        <v>3.5465200000000001</v>
      </c>
      <c r="H17">
        <f>AVERAGE(D17:F17)</f>
        <v>3.6056699999999999</v>
      </c>
      <c r="K17" s="4">
        <v>4</v>
      </c>
      <c r="L17" s="4" t="s">
        <v>11</v>
      </c>
      <c r="M17" s="2">
        <v>3.93729</v>
      </c>
      <c r="N17" s="6">
        <v>3.5543</v>
      </c>
      <c r="O17" s="2">
        <v>3.6608100000000001</v>
      </c>
      <c r="P17" s="6">
        <v>3.62181</v>
      </c>
      <c r="Q17" s="2">
        <v>3.6474700000000002</v>
      </c>
      <c r="R17" s="4">
        <f>AVERAGE(N17:P17)</f>
        <v>3.6123066666666666</v>
      </c>
    </row>
    <row r="18" spans="1:18" x14ac:dyDescent="0.2">
      <c r="A18">
        <v>6</v>
      </c>
      <c r="B18" t="s">
        <v>11</v>
      </c>
      <c r="C18" s="2">
        <v>2.49553</v>
      </c>
      <c r="D18" s="2">
        <v>2.4995699999999998</v>
      </c>
      <c r="E18" s="2">
        <v>2.5009899999999998</v>
      </c>
      <c r="F18" s="2">
        <v>2.5096699999999998</v>
      </c>
      <c r="G18" s="2">
        <v>2.4952899999999998</v>
      </c>
      <c r="H18">
        <f>AVERAGE(D18:F18)</f>
        <v>2.5034100000000001</v>
      </c>
      <c r="K18" s="4">
        <v>6</v>
      </c>
      <c r="L18" s="4" t="s">
        <v>11</v>
      </c>
      <c r="M18" s="2">
        <v>2.50068</v>
      </c>
      <c r="N18" s="2">
        <v>2.5106099999999998</v>
      </c>
      <c r="O18" s="6">
        <v>2.5230700000000001</v>
      </c>
      <c r="P18" s="6">
        <v>2.4828700000000001</v>
      </c>
      <c r="Q18" s="2">
        <v>2.51302</v>
      </c>
      <c r="R18" s="4">
        <f>AVERAGE(N18:P18)</f>
        <v>2.5055166666666668</v>
      </c>
    </row>
    <row r="19" spans="1:18" x14ac:dyDescent="0.2">
      <c r="A19">
        <v>8</v>
      </c>
      <c r="B19" t="s">
        <v>11</v>
      </c>
      <c r="C19" s="2">
        <v>2.3397399999999999</v>
      </c>
      <c r="D19" s="2">
        <v>2.3254999999999999</v>
      </c>
      <c r="E19" s="2">
        <v>2.31941</v>
      </c>
      <c r="F19" s="2">
        <v>2.32186</v>
      </c>
      <c r="G19" s="2">
        <v>2.3500100000000002</v>
      </c>
      <c r="H19">
        <f>AVERAGE(D19:F19)</f>
        <v>2.3222566666666666</v>
      </c>
      <c r="K19" s="4">
        <v>8</v>
      </c>
      <c r="L19" s="4" t="s">
        <v>11</v>
      </c>
      <c r="M19" s="6">
        <v>2.3626299999999998</v>
      </c>
      <c r="N19" s="6">
        <v>2.3459400000000001</v>
      </c>
      <c r="O19" s="6">
        <v>2.3860100000000002</v>
      </c>
      <c r="P19" s="6">
        <v>2.3911099999999998</v>
      </c>
      <c r="Q19" s="6">
        <v>2.4139900000000001</v>
      </c>
      <c r="R19" s="4">
        <f>AVERAGE(N19:P19)</f>
        <v>2.3743533333333335</v>
      </c>
    </row>
    <row r="20" spans="1:18" x14ac:dyDescent="0.2">
      <c r="K20" s="4"/>
      <c r="L20" s="4"/>
      <c r="M20" s="4"/>
      <c r="N20" s="4"/>
      <c r="O20" s="4"/>
      <c r="P20" s="4"/>
      <c r="Q20" s="4"/>
      <c r="R20" s="4"/>
    </row>
    <row r="21" spans="1:18" x14ac:dyDescent="0.2">
      <c r="C21">
        <v>1</v>
      </c>
      <c r="D21">
        <v>2</v>
      </c>
      <c r="E21">
        <v>3</v>
      </c>
      <c r="F21">
        <v>4</v>
      </c>
      <c r="G21" s="2">
        <v>5</v>
      </c>
      <c r="H21" t="s">
        <v>5</v>
      </c>
      <c r="K21" s="4"/>
      <c r="L21" s="4"/>
      <c r="M21" s="4">
        <v>1</v>
      </c>
      <c r="N21" s="4">
        <v>2</v>
      </c>
      <c r="O21" s="4">
        <v>3</v>
      </c>
      <c r="P21" s="4">
        <v>4</v>
      </c>
      <c r="Q21" s="4">
        <v>5</v>
      </c>
      <c r="R21" s="4" t="s">
        <v>5</v>
      </c>
    </row>
    <row r="22" spans="1:18" x14ac:dyDescent="0.2">
      <c r="A22">
        <v>2</v>
      </c>
      <c r="B22" t="s">
        <v>12</v>
      </c>
      <c r="C22" s="2">
        <v>15.881500000000001</v>
      </c>
      <c r="D22" s="2">
        <v>15.8742</v>
      </c>
      <c r="E22" s="2">
        <v>15.9178</v>
      </c>
      <c r="F22" s="2">
        <v>15.9893</v>
      </c>
      <c r="G22" s="2">
        <v>15.925700000000001</v>
      </c>
      <c r="H22">
        <f>AVERAGE(D22:F22)</f>
        <v>15.927100000000001</v>
      </c>
      <c r="K22" s="4">
        <v>2</v>
      </c>
      <c r="L22" s="4" t="s">
        <v>12</v>
      </c>
      <c r="M22" s="2">
        <v>15.912599999999999</v>
      </c>
      <c r="N22" s="2">
        <v>15.915800000000001</v>
      </c>
      <c r="O22" s="2">
        <v>15.9247</v>
      </c>
      <c r="P22" s="2">
        <v>15.9335</v>
      </c>
      <c r="Q22" s="6">
        <v>16.187100000000001</v>
      </c>
      <c r="R22" s="4">
        <f>AVERAGE(N22:P22)</f>
        <v>15.924666666666667</v>
      </c>
    </row>
    <row r="23" spans="1:18" x14ac:dyDescent="0.2">
      <c r="A23">
        <v>4</v>
      </c>
      <c r="B23" t="s">
        <v>12</v>
      </c>
      <c r="C23" s="2">
        <v>8.3646200000000004</v>
      </c>
      <c r="D23" s="2">
        <v>8.3144100000000005</v>
      </c>
      <c r="E23" s="2">
        <v>8.2978400000000008</v>
      </c>
      <c r="F23" s="2">
        <v>8.2409599999999994</v>
      </c>
      <c r="G23" s="2">
        <v>8.2309199999999993</v>
      </c>
      <c r="H23">
        <f>AVERAGE(D23:F23)</f>
        <v>8.2844033333333353</v>
      </c>
      <c r="K23" s="4">
        <v>4</v>
      </c>
      <c r="L23" s="4" t="s">
        <v>12</v>
      </c>
      <c r="M23" s="4">
        <v>8.3489299999999993</v>
      </c>
      <c r="N23" s="2">
        <v>8.4144100000000002</v>
      </c>
      <c r="O23" s="2">
        <v>8.3769200000000001</v>
      </c>
      <c r="P23" s="2">
        <v>8.4143100000000004</v>
      </c>
      <c r="Q23" s="6">
        <v>8.4114599999999999</v>
      </c>
      <c r="R23" s="4">
        <f>AVERAGE(N23:P23)</f>
        <v>8.4018800000000002</v>
      </c>
    </row>
    <row r="24" spans="1:18" x14ac:dyDescent="0.2">
      <c r="A24">
        <v>6</v>
      </c>
      <c r="B24" t="s">
        <v>12</v>
      </c>
      <c r="C24" s="2">
        <v>5.7156799999999999</v>
      </c>
      <c r="D24" s="2">
        <v>5.6915800000000001</v>
      </c>
      <c r="E24" s="2">
        <v>5.6693100000000003</v>
      </c>
      <c r="F24" s="2">
        <v>5.6771799999999999</v>
      </c>
      <c r="G24" s="2">
        <v>5.7432600000000003</v>
      </c>
      <c r="H24">
        <f>AVERAGE(D24:F24)</f>
        <v>5.6793566666666671</v>
      </c>
      <c r="K24" s="4">
        <v>6</v>
      </c>
      <c r="L24" s="4" t="s">
        <v>12</v>
      </c>
      <c r="M24" s="2">
        <v>5.7189800000000002</v>
      </c>
      <c r="N24" s="2">
        <v>5.7046900000000003</v>
      </c>
      <c r="O24" s="2">
        <v>5.6955200000000001</v>
      </c>
      <c r="P24" s="2">
        <v>5.7115799999999997</v>
      </c>
      <c r="Q24" s="2">
        <v>5.6976699999999996</v>
      </c>
      <c r="R24" s="4">
        <f>AVERAGE(N24:P24)</f>
        <v>5.7039299999999997</v>
      </c>
    </row>
    <row r="25" spans="1:18" x14ac:dyDescent="0.2">
      <c r="A25">
        <v>8</v>
      </c>
      <c r="B25" t="s">
        <v>12</v>
      </c>
      <c r="C25" s="2">
        <v>5.6360700000000001</v>
      </c>
      <c r="D25" s="2">
        <v>5.8365600000000004</v>
      </c>
      <c r="E25" s="2">
        <v>5.5827</v>
      </c>
      <c r="F25" s="2">
        <v>5.6262100000000004</v>
      </c>
      <c r="G25" s="2">
        <v>5.7147800000000002</v>
      </c>
      <c r="H25">
        <f>AVERAGE(D25:F25)</f>
        <v>5.6818233333333339</v>
      </c>
      <c r="K25" s="4">
        <v>8</v>
      </c>
      <c r="L25" s="4" t="s">
        <v>12</v>
      </c>
      <c r="M25" s="2">
        <v>6.1651199999999999</v>
      </c>
      <c r="N25" s="2">
        <v>6.1758899999999999</v>
      </c>
      <c r="O25" s="2">
        <v>5.84687</v>
      </c>
      <c r="P25" s="6">
        <v>5.6868699999999999</v>
      </c>
      <c r="Q25" s="2">
        <v>5.7815399999999997</v>
      </c>
      <c r="R25" s="4">
        <f>AVERAGE(N25:P25)</f>
        <v>5.9032100000000005</v>
      </c>
    </row>
    <row r="27" spans="1:18" x14ac:dyDescent="0.2">
      <c r="C27">
        <v>1</v>
      </c>
      <c r="D27">
        <v>2</v>
      </c>
      <c r="E27">
        <v>3</v>
      </c>
      <c r="F27">
        <v>4</v>
      </c>
      <c r="G27" s="2">
        <v>5</v>
      </c>
      <c r="H27" t="s">
        <v>5</v>
      </c>
      <c r="K27" s="4"/>
      <c r="L27" s="4"/>
      <c r="M27" s="4">
        <v>1</v>
      </c>
      <c r="N27" s="4">
        <v>2</v>
      </c>
      <c r="O27" s="4">
        <v>3</v>
      </c>
      <c r="P27" s="4">
        <v>4</v>
      </c>
      <c r="Q27" s="4">
        <v>5</v>
      </c>
      <c r="R27" s="4" t="s">
        <v>5</v>
      </c>
    </row>
    <row r="28" spans="1:18" x14ac:dyDescent="0.2">
      <c r="A28">
        <v>2</v>
      </c>
      <c r="B28" t="s">
        <v>13</v>
      </c>
      <c r="C28" s="2">
        <v>32.5137</v>
      </c>
      <c r="D28" s="2">
        <v>30.8718</v>
      </c>
      <c r="E28" s="2">
        <v>32.091700000000003</v>
      </c>
      <c r="F28" s="2">
        <v>32.523499999999999</v>
      </c>
      <c r="G28" s="2">
        <v>31.049900000000001</v>
      </c>
      <c r="H28">
        <f>AVERAGE(D28:F28)</f>
        <v>31.828999999999997</v>
      </c>
      <c r="K28" s="4">
        <v>2</v>
      </c>
      <c r="L28" s="4" t="s">
        <v>13</v>
      </c>
      <c r="M28" s="2">
        <v>32.700400000000002</v>
      </c>
      <c r="N28" s="2">
        <v>32.74</v>
      </c>
      <c r="O28" s="6">
        <v>31.735099999999999</v>
      </c>
      <c r="P28" s="2">
        <v>32.532299999999999</v>
      </c>
      <c r="Q28" s="6">
        <v>32.476700000000001</v>
      </c>
      <c r="R28" s="4">
        <f>AVERAGE(N28:P28)</f>
        <v>32.335799999999999</v>
      </c>
    </row>
    <row r="29" spans="1:18" x14ac:dyDescent="0.2">
      <c r="A29">
        <v>4</v>
      </c>
      <c r="B29" t="s">
        <v>13</v>
      </c>
      <c r="C29" s="2">
        <v>18.5184</v>
      </c>
      <c r="D29" s="2">
        <v>18.5854</v>
      </c>
      <c r="E29" s="2">
        <v>18.561699999999998</v>
      </c>
      <c r="F29" s="2">
        <v>18.404</v>
      </c>
      <c r="G29" s="2">
        <v>18.042899999999999</v>
      </c>
      <c r="H29">
        <f>AVERAGE(D29:F29)</f>
        <v>18.51703333333333</v>
      </c>
      <c r="K29" s="4">
        <v>4</v>
      </c>
      <c r="L29" s="4" t="s">
        <v>13</v>
      </c>
      <c r="M29" s="4">
        <v>18.493300000000001</v>
      </c>
      <c r="N29" s="2">
        <v>18.430800000000001</v>
      </c>
      <c r="O29" s="6">
        <v>18.654499999999999</v>
      </c>
      <c r="P29" s="2">
        <v>18.935300000000002</v>
      </c>
      <c r="Q29" s="6">
        <v>18.3614</v>
      </c>
      <c r="R29" s="4">
        <f>AVERAGE(N29:P29)</f>
        <v>18.673533333333335</v>
      </c>
    </row>
    <row r="30" spans="1:18" x14ac:dyDescent="0.2">
      <c r="A30">
        <v>6</v>
      </c>
      <c r="B30" t="s">
        <v>13</v>
      </c>
      <c r="C30" s="2">
        <v>12.0702</v>
      </c>
      <c r="D30" s="2">
        <v>12.8126</v>
      </c>
      <c r="E30" s="2">
        <v>12.788399999999999</v>
      </c>
      <c r="F30" s="2">
        <v>12.782500000000001</v>
      </c>
      <c r="G30" s="2">
        <v>12.374000000000001</v>
      </c>
      <c r="H30">
        <f>AVERAGE(D30:F30)</f>
        <v>12.794499999999999</v>
      </c>
      <c r="K30" s="4">
        <v>6</v>
      </c>
      <c r="L30" s="4" t="s">
        <v>13</v>
      </c>
      <c r="M30" s="6">
        <v>12.6439</v>
      </c>
      <c r="N30" s="6">
        <v>12.5983</v>
      </c>
      <c r="O30" s="6">
        <v>12.860300000000001</v>
      </c>
      <c r="P30" s="6">
        <v>12.7407</v>
      </c>
      <c r="Q30" s="6">
        <v>12.184699999999999</v>
      </c>
      <c r="R30" s="4">
        <f>AVERAGE(N30:P30)</f>
        <v>12.7331</v>
      </c>
    </row>
    <row r="31" spans="1:18" x14ac:dyDescent="0.2">
      <c r="A31">
        <v>8</v>
      </c>
      <c r="B31" t="s">
        <v>13</v>
      </c>
      <c r="C31" s="2">
        <v>12.405900000000001</v>
      </c>
      <c r="D31" s="2">
        <v>13.2738</v>
      </c>
      <c r="E31" s="2">
        <v>13.4054</v>
      </c>
      <c r="F31" s="2">
        <v>12.3024</v>
      </c>
      <c r="G31" s="2">
        <v>12.3927</v>
      </c>
      <c r="H31">
        <f>AVERAGE(D31:F31)</f>
        <v>12.993866666666667</v>
      </c>
      <c r="K31" s="4">
        <v>8</v>
      </c>
      <c r="L31" s="4" t="s">
        <v>13</v>
      </c>
      <c r="M31" s="2">
        <v>12.874000000000001</v>
      </c>
      <c r="N31" s="6">
        <v>12.3544</v>
      </c>
      <c r="O31" s="6">
        <v>12.818300000000001</v>
      </c>
      <c r="P31" s="6">
        <v>12.743399999999999</v>
      </c>
      <c r="Q31" s="2">
        <v>12.635</v>
      </c>
      <c r="R31" s="4">
        <f>AVERAGE(N31:P31)</f>
        <v>12.6387</v>
      </c>
    </row>
    <row r="32" spans="1:18" x14ac:dyDescent="0.2">
      <c r="K32" s="4"/>
      <c r="L32" s="4"/>
      <c r="M32" s="4"/>
      <c r="N32" s="4"/>
      <c r="O32" s="4"/>
      <c r="P32" s="4"/>
      <c r="Q32" s="4"/>
      <c r="R32" s="4"/>
    </row>
    <row r="33" spans="1:18" x14ac:dyDescent="0.2">
      <c r="C33">
        <v>1</v>
      </c>
      <c r="D33">
        <v>2</v>
      </c>
      <c r="E33">
        <v>3</v>
      </c>
      <c r="F33">
        <v>4</v>
      </c>
      <c r="G33" s="2">
        <v>5</v>
      </c>
      <c r="H33" t="s">
        <v>5</v>
      </c>
      <c r="K33" s="4"/>
      <c r="L33" s="4"/>
      <c r="M33" s="4">
        <v>1</v>
      </c>
      <c r="N33" s="4">
        <v>2</v>
      </c>
      <c r="O33" s="4">
        <v>3</v>
      </c>
      <c r="P33" s="4">
        <v>4</v>
      </c>
      <c r="Q33" s="4">
        <v>5</v>
      </c>
      <c r="R33" s="4" t="s">
        <v>5</v>
      </c>
    </row>
    <row r="34" spans="1:18" x14ac:dyDescent="0.2">
      <c r="A34">
        <v>2</v>
      </c>
      <c r="B34" t="s">
        <v>14</v>
      </c>
      <c r="C34" s="2">
        <v>67.1327</v>
      </c>
      <c r="D34" s="2">
        <v>67.043999999999997</v>
      </c>
      <c r="E34" s="2">
        <v>67.116</v>
      </c>
      <c r="F34" s="2">
        <v>67.048699999999997</v>
      </c>
      <c r="G34" s="2">
        <v>68.012299999999996</v>
      </c>
      <c r="H34">
        <f>AVERAGE(D34:F34)</f>
        <v>67.06956666666666</v>
      </c>
      <c r="K34" s="4">
        <v>2</v>
      </c>
      <c r="L34" s="4" t="s">
        <v>14</v>
      </c>
      <c r="M34" s="2">
        <v>67.202100000000002</v>
      </c>
      <c r="N34" s="2">
        <v>67.443200000000004</v>
      </c>
      <c r="O34" s="2">
        <v>67.016199999999998</v>
      </c>
      <c r="P34" s="6">
        <v>67.060599999999994</v>
      </c>
      <c r="Q34" s="6">
        <v>66.866500000000002</v>
      </c>
      <c r="R34" s="4">
        <f>AVERAGE(N34:P34)</f>
        <v>67.173333333333332</v>
      </c>
    </row>
    <row r="35" spans="1:18" x14ac:dyDescent="0.2">
      <c r="A35">
        <v>4</v>
      </c>
      <c r="B35" t="s">
        <v>14</v>
      </c>
      <c r="C35" s="2">
        <v>37.2301</v>
      </c>
      <c r="D35" s="2">
        <v>37.533700000000003</v>
      </c>
      <c r="E35" s="2">
        <v>37.187100000000001</v>
      </c>
      <c r="F35" s="2">
        <v>37.269599999999997</v>
      </c>
      <c r="G35" s="2">
        <v>36.319899999999997</v>
      </c>
      <c r="H35">
        <f>AVERAGE(D35:F35)</f>
        <v>37.330133333333329</v>
      </c>
      <c r="K35" s="4">
        <v>4</v>
      </c>
      <c r="L35" s="4" t="s">
        <v>14</v>
      </c>
      <c r="M35" s="2">
        <v>36.637900000000002</v>
      </c>
      <c r="N35" s="2">
        <v>36.863599999999998</v>
      </c>
      <c r="O35" s="6">
        <v>36.8508</v>
      </c>
      <c r="P35" s="6">
        <v>36.679000000000002</v>
      </c>
      <c r="Q35" s="6">
        <v>36.616900000000001</v>
      </c>
      <c r="R35" s="4">
        <f>AVERAGE(N35:P35)</f>
        <v>36.797800000000002</v>
      </c>
    </row>
    <row r="36" spans="1:18" x14ac:dyDescent="0.2">
      <c r="A36">
        <v>6</v>
      </c>
      <c r="B36" t="s">
        <v>14</v>
      </c>
      <c r="C36" s="2">
        <v>25.436399999999999</v>
      </c>
      <c r="D36" s="2">
        <v>25.371099999999998</v>
      </c>
      <c r="E36" s="2">
        <v>25.311800000000002</v>
      </c>
      <c r="F36" s="2">
        <v>25.3202</v>
      </c>
      <c r="G36" s="2">
        <v>25.309699999999999</v>
      </c>
      <c r="H36">
        <f>AVERAGE(D36:F36)</f>
        <v>25.334366666666668</v>
      </c>
      <c r="K36" s="4">
        <v>6</v>
      </c>
      <c r="L36" s="4" t="s">
        <v>14</v>
      </c>
      <c r="M36" s="2">
        <v>25.3886</v>
      </c>
      <c r="N36" s="2">
        <v>25.500499999999999</v>
      </c>
      <c r="O36" s="2">
        <v>25.467500000000001</v>
      </c>
      <c r="P36" s="2">
        <v>25.552299999999999</v>
      </c>
      <c r="Q36" s="2">
        <v>25.431699999999999</v>
      </c>
      <c r="R36" s="4">
        <f>AVERAGE(N36:P36)</f>
        <v>25.506766666666667</v>
      </c>
    </row>
    <row r="37" spans="1:18" x14ac:dyDescent="0.2">
      <c r="A37">
        <v>8</v>
      </c>
      <c r="B37" t="s">
        <v>14</v>
      </c>
      <c r="C37" s="2">
        <v>27.953299999999999</v>
      </c>
      <c r="D37" s="2">
        <v>25.9344</v>
      </c>
      <c r="E37" s="2">
        <v>25.846499999999999</v>
      </c>
      <c r="F37" s="2">
        <v>25.811</v>
      </c>
      <c r="G37" s="2">
        <v>27.225999999999999</v>
      </c>
      <c r="H37">
        <f>AVERAGE(D37:F37)</f>
        <v>25.86396666666667</v>
      </c>
      <c r="K37" s="4">
        <v>8</v>
      </c>
      <c r="L37" s="4" t="s">
        <v>14</v>
      </c>
      <c r="M37" s="2">
        <v>28.462800000000001</v>
      </c>
      <c r="N37" s="6">
        <v>25.588699999999999</v>
      </c>
      <c r="O37" s="2">
        <v>25.684200000000001</v>
      </c>
      <c r="P37" s="2">
        <v>28.7821</v>
      </c>
      <c r="Q37" s="6">
        <v>26.806000000000001</v>
      </c>
      <c r="R37" s="4">
        <f>AVERAGE(N37:P37)</f>
        <v>26.685000000000002</v>
      </c>
    </row>
    <row r="41" spans="1:18" x14ac:dyDescent="0.2">
      <c r="B41" s="31" t="s">
        <v>21</v>
      </c>
      <c r="C41" s="31"/>
      <c r="D41" s="31"/>
      <c r="E41" s="31"/>
      <c r="F41" s="31"/>
      <c r="G41" s="31"/>
      <c r="H41" s="31"/>
      <c r="K41" s="31" t="s">
        <v>22</v>
      </c>
      <c r="L41" s="31"/>
      <c r="M41" s="31"/>
      <c r="N41" s="31"/>
      <c r="O41" s="31"/>
      <c r="P41" s="31"/>
      <c r="Q41" s="31"/>
      <c r="R41" s="31"/>
    </row>
    <row r="42" spans="1:18" x14ac:dyDescent="0.2">
      <c r="C42">
        <v>1</v>
      </c>
      <c r="D42">
        <v>2</v>
      </c>
      <c r="E42">
        <v>3</v>
      </c>
      <c r="F42">
        <v>4</v>
      </c>
      <c r="G42">
        <v>5</v>
      </c>
      <c r="M42">
        <v>1</v>
      </c>
      <c r="N42">
        <v>2</v>
      </c>
      <c r="O42">
        <v>3</v>
      </c>
      <c r="P42">
        <v>4</v>
      </c>
      <c r="Q42">
        <v>5</v>
      </c>
    </row>
    <row r="43" spans="1:18" x14ac:dyDescent="0.2">
      <c r="B43">
        <v>1000</v>
      </c>
      <c r="C43">
        <v>1.6940999999999999</v>
      </c>
      <c r="D43">
        <v>1.7669999999999999</v>
      </c>
      <c r="E43">
        <v>1.784</v>
      </c>
      <c r="F43">
        <v>1.732</v>
      </c>
      <c r="G43">
        <v>1.6973</v>
      </c>
      <c r="H43">
        <f>AVERAGE(D43:F43)</f>
        <v>1.7610000000000001</v>
      </c>
      <c r="L43">
        <v>1000</v>
      </c>
      <c r="M43">
        <v>1.6940999999999999</v>
      </c>
      <c r="N43">
        <v>1.7669999999999999</v>
      </c>
      <c r="O43">
        <v>1.784</v>
      </c>
      <c r="P43">
        <v>1.732</v>
      </c>
      <c r="Q43">
        <v>1.6973</v>
      </c>
      <c r="R43">
        <f>AVERAGE(N43:P43)</f>
        <v>1.7610000000000001</v>
      </c>
    </row>
    <row r="44" spans="1:18" x14ac:dyDescent="0.2">
      <c r="B44">
        <v>1500</v>
      </c>
      <c r="C44">
        <v>7.2042999999999999</v>
      </c>
      <c r="D44">
        <v>7.3895</v>
      </c>
      <c r="E44">
        <v>6.9463999999999997</v>
      </c>
      <c r="F44">
        <v>7.4298000000000002</v>
      </c>
      <c r="G44">
        <v>6.9663000000000004</v>
      </c>
      <c r="H44">
        <f>AVERAGE(D44:F44)</f>
        <v>7.255233333333333</v>
      </c>
      <c r="L44">
        <v>1500</v>
      </c>
      <c r="M44">
        <v>7.2042999999999999</v>
      </c>
      <c r="N44">
        <v>7.3895</v>
      </c>
      <c r="O44">
        <v>6.9463999999999997</v>
      </c>
      <c r="P44">
        <v>7.4298000000000002</v>
      </c>
      <c r="Q44">
        <v>6.9663000000000004</v>
      </c>
      <c r="R44">
        <f>AVERAGE(N44:P44)</f>
        <v>7.255233333333333</v>
      </c>
    </row>
    <row r="45" spans="1:18" x14ac:dyDescent="0.2">
      <c r="B45">
        <v>2000</v>
      </c>
      <c r="C45">
        <v>30.2029</v>
      </c>
      <c r="D45">
        <v>29.914999999999999</v>
      </c>
      <c r="E45">
        <v>30.021000000000001</v>
      </c>
      <c r="F45">
        <v>30.265499999999999</v>
      </c>
      <c r="G45">
        <v>29.950800000000001</v>
      </c>
      <c r="H45">
        <f>AVERAGE(D45:F45)</f>
        <v>30.067166666666665</v>
      </c>
      <c r="L45">
        <v>2000</v>
      </c>
      <c r="M45">
        <v>30.2029</v>
      </c>
      <c r="N45">
        <v>29.914999999999999</v>
      </c>
      <c r="O45">
        <v>30.021000000000001</v>
      </c>
      <c r="P45">
        <v>30.265499999999999</v>
      </c>
      <c r="Q45">
        <v>29.950800000000001</v>
      </c>
      <c r="R45">
        <f>AVERAGE(N45:P45)</f>
        <v>30.067166666666665</v>
      </c>
    </row>
    <row r="46" spans="1:18" x14ac:dyDescent="0.2">
      <c r="B46">
        <v>2500</v>
      </c>
      <c r="C46">
        <v>65.150700000000001</v>
      </c>
      <c r="D46">
        <v>65.737499999999997</v>
      </c>
      <c r="E46">
        <v>66.03</v>
      </c>
      <c r="F46">
        <v>65.794600000000003</v>
      </c>
      <c r="G46">
        <v>66.33</v>
      </c>
      <c r="H46">
        <f>AVERAGE(D46:F46)</f>
        <v>65.854033333333334</v>
      </c>
      <c r="L46">
        <v>2500</v>
      </c>
      <c r="M46">
        <v>65.150700000000001</v>
      </c>
      <c r="N46">
        <v>65.737499999999997</v>
      </c>
      <c r="O46">
        <v>66.03</v>
      </c>
      <c r="P46">
        <v>65.794600000000003</v>
      </c>
      <c r="Q46">
        <v>66.33</v>
      </c>
      <c r="R46">
        <f>AVERAGE(N46:P46)</f>
        <v>65.854033333333334</v>
      </c>
    </row>
    <row r="47" spans="1:18" x14ac:dyDescent="0.2">
      <c r="B47">
        <v>3000</v>
      </c>
      <c r="C47">
        <v>130.36699999999999</v>
      </c>
      <c r="D47">
        <v>131.28</v>
      </c>
      <c r="E47">
        <v>130.72300000000001</v>
      </c>
      <c r="F47">
        <v>129.947</v>
      </c>
      <c r="G47">
        <v>130.648</v>
      </c>
      <c r="H47">
        <f>AVERAGE(D47:F47)</f>
        <v>130.65</v>
      </c>
      <c r="L47">
        <v>3000</v>
      </c>
      <c r="M47">
        <v>130.36699999999999</v>
      </c>
      <c r="N47">
        <v>131.28</v>
      </c>
      <c r="O47">
        <v>130.72300000000001</v>
      </c>
      <c r="P47">
        <v>129.947</v>
      </c>
      <c r="Q47">
        <v>130.648</v>
      </c>
      <c r="R47">
        <f>AVERAGE(N47:P47)</f>
        <v>130.65</v>
      </c>
    </row>
    <row r="49" spans="1:18" x14ac:dyDescent="0.2">
      <c r="A49">
        <v>2</v>
      </c>
      <c r="B49">
        <v>1000</v>
      </c>
      <c r="C49">
        <v>1.0056</v>
      </c>
      <c r="D49">
        <v>1.0848</v>
      </c>
      <c r="E49">
        <v>1.0592999999999999</v>
      </c>
      <c r="F49">
        <v>1.0901000000000001</v>
      </c>
      <c r="G49">
        <v>1.0085999999999999</v>
      </c>
      <c r="H49">
        <f>AVERAGE(D49:F49)</f>
        <v>1.0780666666666667</v>
      </c>
      <c r="K49">
        <v>2</v>
      </c>
      <c r="L49">
        <v>1000</v>
      </c>
      <c r="M49">
        <v>0.92610000000000003</v>
      </c>
      <c r="N49">
        <v>0.92369999999999997</v>
      </c>
      <c r="O49">
        <v>1.0116000000000001</v>
      </c>
      <c r="P49">
        <v>0.96799999999999997</v>
      </c>
      <c r="Q49">
        <v>0.9274</v>
      </c>
      <c r="R49">
        <f>AVERAGE(N49:P49)</f>
        <v>0.96776666666666655</v>
      </c>
    </row>
    <row r="50" spans="1:18" x14ac:dyDescent="0.2">
      <c r="A50">
        <v>2</v>
      </c>
      <c r="B50">
        <v>1500</v>
      </c>
      <c r="C50">
        <v>3.7513999999999998</v>
      </c>
      <c r="D50">
        <v>3.8153999999999999</v>
      </c>
      <c r="E50">
        <v>3.7324000000000002</v>
      </c>
      <c r="F50">
        <v>3.7004000000000001</v>
      </c>
      <c r="G50">
        <v>3.6936</v>
      </c>
      <c r="H50">
        <f>AVERAGE(D50:F50)</f>
        <v>3.7494000000000001</v>
      </c>
      <c r="K50">
        <v>2</v>
      </c>
      <c r="L50">
        <v>1500</v>
      </c>
      <c r="M50">
        <v>4.2119</v>
      </c>
      <c r="N50">
        <v>3.4226000000000001</v>
      </c>
      <c r="O50">
        <v>3.6526000000000001</v>
      </c>
      <c r="P50">
        <v>3.5043000000000002</v>
      </c>
      <c r="Q50">
        <v>3.5960999999999999</v>
      </c>
      <c r="R50">
        <f>AVERAGE(N50:P50)</f>
        <v>3.5265000000000004</v>
      </c>
    </row>
    <row r="51" spans="1:18" x14ac:dyDescent="0.2">
      <c r="A51">
        <v>2</v>
      </c>
      <c r="B51">
        <v>2000</v>
      </c>
      <c r="C51">
        <v>16.447500000000002</v>
      </c>
      <c r="D51">
        <v>16.7056</v>
      </c>
      <c r="E51">
        <v>17.3931</v>
      </c>
      <c r="F51">
        <v>17.308900000000001</v>
      </c>
      <c r="G51">
        <v>17.2012</v>
      </c>
      <c r="H51">
        <f>AVERAGE(D51:F51)</f>
        <v>17.135866666666669</v>
      </c>
      <c r="K51">
        <v>2</v>
      </c>
      <c r="L51">
        <v>2000</v>
      </c>
      <c r="M51">
        <v>16.347899999999999</v>
      </c>
      <c r="N51">
        <v>15.973800000000001</v>
      </c>
      <c r="O51">
        <v>15.576700000000001</v>
      </c>
      <c r="P51">
        <v>16.1389</v>
      </c>
      <c r="Q51">
        <v>15.9148</v>
      </c>
      <c r="R51">
        <f>AVERAGE(N51:P51)</f>
        <v>15.896466666666667</v>
      </c>
    </row>
    <row r="52" spans="1:18" x14ac:dyDescent="0.2">
      <c r="A52">
        <v>2</v>
      </c>
      <c r="B52">
        <v>2500</v>
      </c>
      <c r="C52">
        <v>35.597799999999999</v>
      </c>
      <c r="D52">
        <v>39.144799999999996</v>
      </c>
      <c r="E52">
        <v>39.849499999999999</v>
      </c>
      <c r="F52">
        <v>39.017200000000003</v>
      </c>
      <c r="G52">
        <v>39.050400000000003</v>
      </c>
      <c r="H52">
        <f>AVERAGE(D52:F52)</f>
        <v>39.337166666666668</v>
      </c>
      <c r="K52">
        <v>2</v>
      </c>
      <c r="L52">
        <v>2500</v>
      </c>
      <c r="M52">
        <v>34.823900000000002</v>
      </c>
      <c r="N52">
        <v>35.722299999999997</v>
      </c>
      <c r="O52">
        <v>36.698799999999999</v>
      </c>
      <c r="P52">
        <v>36.685899999999997</v>
      </c>
      <c r="Q52">
        <v>36.622</v>
      </c>
      <c r="R52">
        <f>AVERAGE(N52:P52)</f>
        <v>36.369</v>
      </c>
    </row>
    <row r="53" spans="1:18" x14ac:dyDescent="0.2">
      <c r="A53">
        <v>2</v>
      </c>
      <c r="B53">
        <v>3000</v>
      </c>
      <c r="C53">
        <v>74.227900000000005</v>
      </c>
      <c r="D53">
        <v>76.169200000000004</v>
      </c>
      <c r="E53">
        <v>75.948800000000006</v>
      </c>
      <c r="F53">
        <v>77.2774</v>
      </c>
      <c r="G53">
        <v>76.772300000000001</v>
      </c>
      <c r="H53" s="27">
        <f>AVERAGE(D53:F53)</f>
        <v>76.465133333333327</v>
      </c>
      <c r="K53">
        <v>2</v>
      </c>
      <c r="L53">
        <v>3000</v>
      </c>
      <c r="M53">
        <v>68.939300000000003</v>
      </c>
      <c r="N53">
        <v>70.824700000000007</v>
      </c>
      <c r="O53">
        <v>70.875100000000003</v>
      </c>
      <c r="P53">
        <v>71.226600000000005</v>
      </c>
      <c r="Q53">
        <v>70.331999999999994</v>
      </c>
      <c r="R53">
        <f>AVERAGE(N53:P53)</f>
        <v>70.975466666666662</v>
      </c>
    </row>
    <row r="55" spans="1:18" x14ac:dyDescent="0.2">
      <c r="A55">
        <v>4</v>
      </c>
      <c r="B55">
        <v>1000</v>
      </c>
      <c r="C55">
        <v>0.81110000000000004</v>
      </c>
      <c r="D55">
        <v>0.82199999999999995</v>
      </c>
      <c r="E55">
        <v>0.85509999999999997</v>
      </c>
      <c r="F55">
        <v>0.872</v>
      </c>
      <c r="G55">
        <v>0.80940000000000001</v>
      </c>
      <c r="H55">
        <f>AVERAGE(D55:F55)</f>
        <v>0.8496999999999999</v>
      </c>
      <c r="K55">
        <v>4</v>
      </c>
      <c r="L55">
        <v>1000</v>
      </c>
      <c r="M55">
        <v>0.81320000000000003</v>
      </c>
      <c r="N55">
        <v>0.82899999999999996</v>
      </c>
      <c r="O55">
        <v>0.79330000000000001</v>
      </c>
      <c r="P55">
        <v>0.79200000000000004</v>
      </c>
      <c r="Q55">
        <v>0.79069999999999996</v>
      </c>
      <c r="R55">
        <f>AVERAGE(N55:P55)</f>
        <v>0.80476666666666663</v>
      </c>
    </row>
    <row r="56" spans="1:18" x14ac:dyDescent="0.2">
      <c r="A56">
        <v>4</v>
      </c>
      <c r="B56">
        <v>1500</v>
      </c>
      <c r="C56">
        <v>2.8696999999999999</v>
      </c>
      <c r="D56">
        <v>3.0173999999999999</v>
      </c>
      <c r="E56">
        <v>3.0590000000000002</v>
      </c>
      <c r="F56">
        <v>3.2363</v>
      </c>
      <c r="G56">
        <v>3.028</v>
      </c>
      <c r="H56">
        <f>AVERAGE(D56:F56)</f>
        <v>3.1042333333333332</v>
      </c>
      <c r="K56">
        <v>4</v>
      </c>
      <c r="L56">
        <v>1500</v>
      </c>
      <c r="M56">
        <v>2.7658</v>
      </c>
      <c r="N56">
        <v>2.8570000000000002</v>
      </c>
      <c r="O56">
        <v>2.8035000000000001</v>
      </c>
      <c r="P56">
        <v>2.8820999999999999</v>
      </c>
      <c r="Q56">
        <v>2.8955000000000002</v>
      </c>
      <c r="R56">
        <f>AVERAGE(N56:P56)</f>
        <v>2.8475333333333332</v>
      </c>
    </row>
    <row r="57" spans="1:18" x14ac:dyDescent="0.2">
      <c r="A57">
        <v>4</v>
      </c>
      <c r="B57">
        <v>2000</v>
      </c>
      <c r="C57">
        <v>12.7081</v>
      </c>
      <c r="D57">
        <v>14.048999999999999</v>
      </c>
      <c r="E57">
        <v>13.3507</v>
      </c>
      <c r="F57">
        <v>12.704800000000001</v>
      </c>
      <c r="G57">
        <v>12.907299999999999</v>
      </c>
      <c r="H57">
        <f>AVERAGE(D57:F57)</f>
        <v>13.368166666666667</v>
      </c>
      <c r="K57">
        <v>4</v>
      </c>
      <c r="L57">
        <v>2000</v>
      </c>
      <c r="M57">
        <v>10.7659</v>
      </c>
      <c r="N57">
        <v>11.220700000000001</v>
      </c>
      <c r="O57">
        <v>11.1533</v>
      </c>
      <c r="P57">
        <v>11.3154</v>
      </c>
      <c r="Q57">
        <v>11.1197</v>
      </c>
      <c r="R57">
        <f>AVERAGE(N57:P57)</f>
        <v>11.229800000000003</v>
      </c>
    </row>
    <row r="58" spans="1:18" x14ac:dyDescent="0.2">
      <c r="A58">
        <v>4</v>
      </c>
      <c r="B58">
        <v>2500</v>
      </c>
      <c r="C58">
        <v>29.672599999999999</v>
      </c>
      <c r="D58">
        <v>30.0062</v>
      </c>
      <c r="E58">
        <v>29.380199999999999</v>
      </c>
      <c r="F58">
        <v>30.163399999999999</v>
      </c>
      <c r="G58">
        <v>30.108000000000001</v>
      </c>
      <c r="H58">
        <f>AVERAGE(D58:F58)</f>
        <v>29.849933333333329</v>
      </c>
      <c r="K58">
        <v>4</v>
      </c>
      <c r="L58">
        <v>2500</v>
      </c>
      <c r="M58">
        <v>28.5212</v>
      </c>
      <c r="N58">
        <v>25.426200000000001</v>
      </c>
      <c r="O58">
        <v>25.431999999999999</v>
      </c>
      <c r="P58">
        <v>25.026800000000001</v>
      </c>
      <c r="Q58">
        <v>24.98</v>
      </c>
      <c r="R58">
        <f>AVERAGE(N58:P58)</f>
        <v>25.294999999999998</v>
      </c>
    </row>
    <row r="59" spans="1:18" x14ac:dyDescent="0.2">
      <c r="A59">
        <v>4</v>
      </c>
      <c r="B59">
        <v>3000</v>
      </c>
      <c r="C59">
        <v>57.053400000000003</v>
      </c>
      <c r="D59">
        <v>57.872100000000003</v>
      </c>
      <c r="E59">
        <v>57.3825</v>
      </c>
      <c r="F59">
        <v>60.451799999999999</v>
      </c>
      <c r="G59">
        <v>57.840299999999999</v>
      </c>
      <c r="H59" s="27">
        <f>AVERAGE(D59:F59)</f>
        <v>58.568800000000003</v>
      </c>
      <c r="K59">
        <v>4</v>
      </c>
      <c r="L59">
        <v>3000</v>
      </c>
      <c r="M59">
        <v>47.829599999999999</v>
      </c>
      <c r="N59">
        <v>47.420999999999999</v>
      </c>
      <c r="O59">
        <v>47.845500000000001</v>
      </c>
      <c r="P59">
        <v>47.595500000000001</v>
      </c>
      <c r="Q59">
        <v>48.055900000000001</v>
      </c>
      <c r="R59">
        <f>AVERAGE(N59:P59)</f>
        <v>47.620666666666672</v>
      </c>
    </row>
    <row r="61" spans="1:18" x14ac:dyDescent="0.2">
      <c r="A61" s="26">
        <v>6</v>
      </c>
      <c r="B61" s="26">
        <v>1000</v>
      </c>
      <c r="C61">
        <v>0.82599999999999996</v>
      </c>
      <c r="D61">
        <v>0.82089999999999996</v>
      </c>
      <c r="E61">
        <v>0.88770000000000004</v>
      </c>
      <c r="F61">
        <v>0.81279999999999997</v>
      </c>
      <c r="G61">
        <v>0.85970000000000002</v>
      </c>
      <c r="H61">
        <f>AVERAGE(D61:F61)</f>
        <v>0.84046666666666658</v>
      </c>
      <c r="K61" s="26">
        <v>6</v>
      </c>
      <c r="L61" s="26">
        <v>1000</v>
      </c>
      <c r="M61">
        <v>0.74539999999999995</v>
      </c>
      <c r="N61">
        <v>0.75229999999999997</v>
      </c>
      <c r="O61">
        <v>0.73060000000000003</v>
      </c>
      <c r="P61">
        <v>0.77239999999999998</v>
      </c>
      <c r="Q61">
        <v>0.75</v>
      </c>
      <c r="R61">
        <f>AVERAGE(N61:P61)</f>
        <v>0.75176666666666669</v>
      </c>
    </row>
    <row r="62" spans="1:18" x14ac:dyDescent="0.2">
      <c r="A62" s="26">
        <v>6</v>
      </c>
      <c r="B62" s="26">
        <v>1500</v>
      </c>
      <c r="C62">
        <v>3.7172999999999998</v>
      </c>
      <c r="D62">
        <v>3.8058000000000001</v>
      </c>
      <c r="E62">
        <v>3.6278999999999999</v>
      </c>
      <c r="F62">
        <v>3.7810000000000001</v>
      </c>
      <c r="G62">
        <v>3.6587000000000001</v>
      </c>
      <c r="H62">
        <f>AVERAGE(D62:F62)</f>
        <v>3.7382333333333335</v>
      </c>
      <c r="K62" s="26">
        <v>6</v>
      </c>
      <c r="L62" s="26">
        <v>1500</v>
      </c>
      <c r="M62">
        <v>2.9918999999999998</v>
      </c>
      <c r="N62">
        <v>3.0045999999999999</v>
      </c>
      <c r="O62">
        <v>3.0224000000000002</v>
      </c>
      <c r="P62">
        <v>2.9578000000000002</v>
      </c>
      <c r="Q62">
        <v>3.1193</v>
      </c>
      <c r="R62">
        <f>AVERAGE(N62:P62)</f>
        <v>2.9949333333333334</v>
      </c>
    </row>
    <row r="63" spans="1:18" x14ac:dyDescent="0.2">
      <c r="A63" s="26">
        <v>6</v>
      </c>
      <c r="B63" s="26">
        <v>2000</v>
      </c>
      <c r="C63">
        <v>12.7369</v>
      </c>
      <c r="D63">
        <v>12.891</v>
      </c>
      <c r="E63">
        <v>13.031599999999999</v>
      </c>
      <c r="F63">
        <v>12.8368</v>
      </c>
      <c r="G63">
        <v>12.734999999999999</v>
      </c>
      <c r="H63">
        <f>AVERAGE(D63:F63)</f>
        <v>12.9198</v>
      </c>
      <c r="K63" s="26">
        <v>6</v>
      </c>
      <c r="L63" s="26">
        <v>2000</v>
      </c>
      <c r="M63">
        <v>10.522</v>
      </c>
      <c r="N63">
        <v>10.5924</v>
      </c>
      <c r="O63">
        <v>10.6744</v>
      </c>
      <c r="P63">
        <v>10.7576</v>
      </c>
      <c r="Q63">
        <v>10.8315</v>
      </c>
      <c r="R63">
        <f>AVERAGE(N63:P63)</f>
        <v>10.674799999999999</v>
      </c>
    </row>
    <row r="64" spans="1:18" x14ac:dyDescent="0.2">
      <c r="A64" s="26">
        <v>6</v>
      </c>
      <c r="B64" s="26">
        <v>2500</v>
      </c>
      <c r="C64">
        <v>28.3584</v>
      </c>
      <c r="D64">
        <v>28.3383</v>
      </c>
      <c r="E64">
        <v>28.489699999999999</v>
      </c>
      <c r="F64">
        <v>28.331099999999999</v>
      </c>
      <c r="G64">
        <v>28.459399999999999</v>
      </c>
      <c r="H64">
        <f>AVERAGE(D64:F64)</f>
        <v>28.386366666666664</v>
      </c>
      <c r="K64" s="26">
        <v>6</v>
      </c>
      <c r="L64" s="26">
        <v>2500</v>
      </c>
      <c r="M64">
        <v>24.816299999999998</v>
      </c>
      <c r="N64">
        <v>24.654699999999998</v>
      </c>
      <c r="O64">
        <v>24.644100000000002</v>
      </c>
      <c r="P64">
        <v>24.862500000000001</v>
      </c>
      <c r="Q64">
        <v>24.7515</v>
      </c>
      <c r="R64">
        <f>AVERAGE(N64:P64)</f>
        <v>24.720433333333332</v>
      </c>
    </row>
    <row r="65" spans="1:18" x14ac:dyDescent="0.2">
      <c r="A65" s="26">
        <v>6</v>
      </c>
      <c r="B65" s="26">
        <v>3000</v>
      </c>
      <c r="C65">
        <v>53.563400000000001</v>
      </c>
      <c r="D65">
        <v>54.324300000000001</v>
      </c>
      <c r="E65">
        <v>54.360500000000002</v>
      </c>
      <c r="F65">
        <v>54.397399999999998</v>
      </c>
      <c r="G65">
        <v>55.122599999999998</v>
      </c>
      <c r="H65" s="27">
        <f>AVERAGE(D65:F65)</f>
        <v>54.360733333333336</v>
      </c>
      <c r="K65" s="26">
        <v>6</v>
      </c>
      <c r="L65" s="26">
        <v>3000</v>
      </c>
      <c r="M65">
        <v>46.785200000000003</v>
      </c>
      <c r="N65">
        <v>48.106900000000003</v>
      </c>
      <c r="O65">
        <v>46.225900000000003</v>
      </c>
      <c r="P65">
        <v>46.661700000000003</v>
      </c>
      <c r="Q65">
        <v>47.197499999999998</v>
      </c>
      <c r="R65">
        <f>AVERAGE(N65:P65)</f>
        <v>46.99816666666667</v>
      </c>
    </row>
    <row r="67" spans="1:18" x14ac:dyDescent="0.2">
      <c r="A67" s="26">
        <v>8</v>
      </c>
      <c r="B67" s="26">
        <v>1000</v>
      </c>
      <c r="C67">
        <v>0.93030000000000002</v>
      </c>
      <c r="D67">
        <v>0.93979999999999997</v>
      </c>
      <c r="E67">
        <v>0.94040000000000001</v>
      </c>
      <c r="F67">
        <v>0.92159999999999997</v>
      </c>
      <c r="G67">
        <v>0.92210000000000003</v>
      </c>
      <c r="H67">
        <f>AVERAGE(D67:F67)</f>
        <v>0.93393333333333339</v>
      </c>
      <c r="K67" s="26">
        <v>8</v>
      </c>
      <c r="L67" s="26">
        <v>1000</v>
      </c>
      <c r="M67">
        <v>0.76719999999999999</v>
      </c>
      <c r="N67">
        <v>0.79390000000000005</v>
      </c>
      <c r="O67">
        <v>0.80020000000000002</v>
      </c>
      <c r="P67">
        <v>0.82099999999999995</v>
      </c>
      <c r="Q67">
        <v>0.79310000000000003</v>
      </c>
      <c r="R67">
        <f>AVERAGE(N67:P67)</f>
        <v>0.80503333333333327</v>
      </c>
    </row>
    <row r="68" spans="1:18" x14ac:dyDescent="0.2">
      <c r="A68" s="26">
        <v>8</v>
      </c>
      <c r="B68" s="26">
        <v>1500</v>
      </c>
      <c r="C68">
        <v>4.9318</v>
      </c>
      <c r="D68">
        <v>5.0267999999999997</v>
      </c>
      <c r="E68">
        <v>4.1759000000000004</v>
      </c>
      <c r="F68">
        <v>4.1908000000000003</v>
      </c>
      <c r="G68">
        <v>4.2176999999999998</v>
      </c>
      <c r="H68">
        <f>AVERAGE(D68:F68)</f>
        <v>4.4645000000000001</v>
      </c>
      <c r="K68" s="26">
        <v>8</v>
      </c>
      <c r="L68" s="26">
        <v>1500</v>
      </c>
      <c r="M68">
        <v>4.1010999999999997</v>
      </c>
      <c r="N68">
        <v>4.1029999999999998</v>
      </c>
      <c r="O68">
        <v>4.1018999999999997</v>
      </c>
      <c r="P68">
        <v>4.1037999999999997</v>
      </c>
      <c r="Q68">
        <v>4.0644</v>
      </c>
      <c r="R68">
        <f>AVERAGE(N68:P68)</f>
        <v>4.1028999999999991</v>
      </c>
    </row>
    <row r="69" spans="1:18" x14ac:dyDescent="0.2">
      <c r="A69" s="26">
        <v>8</v>
      </c>
      <c r="B69" s="26">
        <v>2000</v>
      </c>
      <c r="C69">
        <v>13.071300000000001</v>
      </c>
      <c r="D69">
        <v>13.1487</v>
      </c>
      <c r="E69">
        <v>13.5984</v>
      </c>
      <c r="F69">
        <v>13.5487</v>
      </c>
      <c r="G69">
        <v>13.3553</v>
      </c>
      <c r="H69">
        <f>AVERAGE(D69:F69)</f>
        <v>13.431933333333333</v>
      </c>
      <c r="K69" s="26">
        <v>8</v>
      </c>
      <c r="L69" s="26">
        <v>2000</v>
      </c>
      <c r="M69">
        <v>11.0246</v>
      </c>
      <c r="N69">
        <v>11.064</v>
      </c>
      <c r="O69">
        <v>11.0578</v>
      </c>
      <c r="P69">
        <v>11.182700000000001</v>
      </c>
      <c r="Q69">
        <v>11.231299999999999</v>
      </c>
      <c r="R69">
        <f>AVERAGE(N69:P69)</f>
        <v>11.101500000000001</v>
      </c>
    </row>
    <row r="70" spans="1:18" x14ac:dyDescent="0.2">
      <c r="A70" s="26">
        <v>8</v>
      </c>
      <c r="B70" s="26">
        <v>2500</v>
      </c>
      <c r="C70">
        <v>28.121700000000001</v>
      </c>
      <c r="D70">
        <v>27.8767</v>
      </c>
      <c r="E70">
        <v>28.243600000000001</v>
      </c>
      <c r="F70">
        <v>28.021899999999999</v>
      </c>
      <c r="G70">
        <v>23.470099999999999</v>
      </c>
      <c r="H70">
        <f>AVERAGE(D70:F70)</f>
        <v>28.0474</v>
      </c>
      <c r="K70" s="26">
        <v>8</v>
      </c>
      <c r="L70" s="26">
        <v>2500</v>
      </c>
      <c r="M70">
        <v>25.275400000000001</v>
      </c>
      <c r="N70">
        <v>25.239100000000001</v>
      </c>
      <c r="O70">
        <v>25.493300000000001</v>
      </c>
      <c r="P70">
        <v>25.468900000000001</v>
      </c>
      <c r="Q70">
        <v>25.6008</v>
      </c>
      <c r="R70">
        <f>AVERAGE(N70:P70)</f>
        <v>25.400433333333336</v>
      </c>
    </row>
    <row r="71" spans="1:18" x14ac:dyDescent="0.2">
      <c r="A71" s="26">
        <v>8</v>
      </c>
      <c r="B71" s="26">
        <v>3000</v>
      </c>
      <c r="C71">
        <v>55.069299999999998</v>
      </c>
      <c r="D71">
        <v>54.29</v>
      </c>
      <c r="E71">
        <v>54.565600000000003</v>
      </c>
      <c r="F71">
        <v>55.235399999999998</v>
      </c>
      <c r="G71">
        <v>51.6357</v>
      </c>
      <c r="H71">
        <f>AVERAGE(D71:F71)</f>
        <v>54.697000000000003</v>
      </c>
      <c r="K71" s="26">
        <v>8</v>
      </c>
      <c r="L71" s="26">
        <v>3000</v>
      </c>
      <c r="M71">
        <v>49.495600000000003</v>
      </c>
      <c r="N71">
        <v>48.629600000000003</v>
      </c>
      <c r="O71">
        <v>48.451599999999999</v>
      </c>
      <c r="P71">
        <v>48.729300000000002</v>
      </c>
      <c r="Q71">
        <v>49.300400000000003</v>
      </c>
      <c r="R71">
        <f>AVERAGE(N71:P71)</f>
        <v>48.603499999999997</v>
      </c>
    </row>
  </sheetData>
  <mergeCells count="4">
    <mergeCell ref="B1:H1"/>
    <mergeCell ref="K1:R1"/>
    <mergeCell ref="B41:H41"/>
    <mergeCell ref="K41:R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2022-11-04T20:30:11Z</dcterms:created>
  <dcterms:modified xsi:type="dcterms:W3CDTF">2022-11-18T18:53:52Z</dcterms:modified>
</cp:coreProperties>
</file>